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<sst xmlns="http://schemas.openxmlformats.org/spreadsheetml/2006/main" count="1433" uniqueCount="616">
  <si>
    <t>Figures Finalised as at 2021/05/05</t>
  </si>
  <si>
    <t>Main appropriation</t>
  </si>
  <si>
    <t>Adjusted Budget</t>
  </si>
  <si>
    <t>First Quarter 2020/21</t>
  </si>
  <si>
    <t>Second Quarter 2020/21</t>
  </si>
  <si>
    <t>Third Quarter 2020/21</t>
  </si>
  <si>
    <t>Fourth Quarter 2020/21</t>
  </si>
  <si>
    <t>Year to date: 31 March 2021</t>
  </si>
  <si>
    <t>Third Quarter 2019/20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</si>
  <si>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</si>
  <si>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</si>
  <si>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</si>
  <si>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</si>
  <si>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</si>
  <si>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</si>
  <si>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</si>
  <si>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</si>
  <si>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</si>
  <si>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adj budget</t>
  </si>
  <si>
    <t>Q3 of 2019/20 to Q3 of 2020/21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</si>
  <si>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</si>
  <si>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</si>
  <si>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</si>
  <si>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</si>
  <si>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</si>
  <si>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</si>
  <si>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</si>
  <si>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</si>
  <si>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</si>
  <si>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</si>
  <si>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</si>
  <si>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</si>
  <si>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</si>
  <si>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</si>
  <si>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</si>
  <si>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</si>
  <si>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</si>
  <si>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</si>
  <si>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</si>
  <si>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</si>
  <si>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</si>
  <si>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</si>
  <si>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</si>
  <si>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</si>
  <si>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</si>
  <si>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</si>
  <si>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</si>
  <si>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</si>
  <si>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</si>
  <si>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</si>
  <si>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</si>
  <si>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</si>
  <si>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</si>
  <si>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</si>
  <si>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</si>
  <si>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</si>
  <si>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</si>
  <si>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</si>
  <si>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</si>
  <si>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</si>
  <si>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</si>
  <si>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</si>
  <si>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</si>
  <si>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</si>
  <si>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</si>
  <si>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</si>
  <si>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</si>
  <si>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</si>
  <si>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</si>
  <si>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</si>
  <si>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</si>
  <si>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</si>
  <si>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</si>
  <si>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</si>
  <si>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</si>
  <si>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</si>
  <si>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</si>
  <si>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</si>
  <si>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</si>
  <si>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</si>
  <si>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</si>
  <si>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</si>
  <si>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</si>
  <si>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</si>
  <si>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</si>
  <si>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</si>
  <si>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</si>
  <si>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</si>
  <si>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</si>
  <si>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</si>
  <si>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</si>
  <si>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</si>
  <si>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</si>
  <si>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</si>
  <si>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</si>
  <si>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</si>
  <si>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</si>
  <si>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</si>
  <si>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</si>
  <si>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</si>
  <si>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</si>
  <si>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</si>
  <si>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</si>
  <si>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</si>
  <si>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</si>
  <si>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</si>
  <si>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</si>
  <si>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</si>
  <si>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</si>
  <si>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</si>
  <si>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</si>
  <si>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</si>
  <si>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</si>
  <si>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</si>
  <si>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</si>
  <si>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</si>
  <si>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</si>
  <si>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</si>
  <si>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</si>
  <si>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</si>
  <si>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</si>
  <si>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</si>
  <si>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</si>
  <si>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</si>
  <si>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</si>
  <si>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</si>
  <si>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</si>
  <si>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</si>
  <si>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</si>
  <si>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</si>
  <si>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</si>
  <si>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</si>
  <si>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</si>
  <si>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</si>
  <si>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</si>
  <si>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</si>
  <si>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</si>
  <si>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</si>
  <si>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</si>
  <si>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</si>
  <si>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</si>
  <si>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</si>
  <si>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</si>
  <si>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</si>
  <si>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</si>
  <si>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</si>
  <si>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</si>
  <si>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</si>
  <si>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</si>
  <si>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</si>
  <si>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</si>
  <si>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</si>
  <si>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</si>
  <si>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</si>
  <si>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</si>
  <si>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</si>
  <si>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</si>
  <si>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</si>
  <si>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</si>
  <si>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</si>
  <si>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</si>
  <si>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</si>
  <si>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</si>
  <si>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</si>
  <si>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</si>
  <si>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</si>
  <si>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</si>
  <si>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</si>
  <si>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</si>
  <si>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</si>
  <si>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</si>
  <si>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</si>
  <si>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</si>
  <si>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</si>
  <si>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</si>
  <si>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</si>
  <si>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</si>
  <si>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</si>
  <si>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</si>
  <si>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</si>
  <si>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</si>
  <si>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</si>
  <si>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</si>
  <si>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</si>
  <si>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</si>
  <si>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</si>
  <si>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</si>
  <si>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</si>
  <si>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</si>
  <si>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</si>
  <si>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</si>
  <si>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</si>
  <si>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</si>
  <si>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</si>
  <si>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</si>
  <si>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</si>
  <si>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</si>
  <si>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</si>
  <si>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</si>
  <si>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</si>
  <si>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</si>
  <si>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</si>
  <si>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</si>
  <si>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</si>
  <si>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</si>
  <si>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</si>
  <si>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</si>
  <si>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</si>
  <si>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</si>
  <si>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</si>
  <si>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</si>
  <si>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</si>
  <si>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</si>
  <si>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</si>
  <si>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</si>
  <si>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</si>
  <si>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</si>
  <si>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</si>
  <si>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</si>
  <si>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</si>
  <si>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</si>
  <si>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</si>
  <si>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</si>
  <si>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</si>
  <si>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</si>
  <si>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</si>
  <si>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</si>
  <si>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</si>
  <si>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</si>
  <si>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</si>
  <si>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</si>
  <si>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</si>
  <si>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</si>
  <si>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</si>
  <si>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</si>
  <si>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</si>
  <si>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</si>
  <si>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</si>
  <si>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</si>
  <si>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</si>
  <si>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</si>
  <si>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</si>
  <si>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</si>
  <si>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</si>
  <si>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</si>
  <si>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</si>
  <si>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</si>
  <si>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</si>
  <si>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</si>
  <si>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</si>
  <si>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</si>
  <si>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</si>
  <si>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</si>
  <si>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</si>
  <si>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</si>
  <si>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</si>
  <si>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</si>
  <si>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</si>
  <si>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</si>
  <si>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</si>
  <si>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</si>
  <si>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</si>
  <si>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</si>
  <si>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</si>
  <si>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</si>
  <si>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</si>
  <si>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</si>
  <si>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</si>
  <si>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</si>
  <si>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</si>
  <si>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</si>
  <si>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</si>
  <si>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</si>
  <si>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</si>
  <si>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</si>
  <si>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</si>
  <si>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</si>
  <si>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</si>
  <si>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</si>
  <si>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</si>
  <si>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</si>
  <si>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</si>
  <si>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</si>
  <si>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</si>
  <si>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</si>
  <si>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</si>
  <si>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</si>
  <si>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</si>
  <si>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</si>
  <si>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</si>
  <si>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</si>
  <si>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</si>
  <si>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</si>
  <si>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</si>
  <si>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</si>
  <si>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</si>
  <si>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</si>
  <si>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</si>
  <si>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</si>
  <si>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</si>
  <si>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</si>
  <si>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</si>
  <si>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</si>
  <si>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</si>
  <si>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</si>
  <si>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</si>
  <si>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</si>
  <si>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</si>
  <si>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</si>
  <si>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</si>
  <si>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</si>
  <si>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</si>
  <si>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</si>
  <si>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</si>
  <si>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</si>
  <si>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</si>
  <si>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</si>
  <si>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</si>
  <si>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</si>
  <si>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</si>
  <si>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</si>
  <si>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</si>
  <si>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</si>
  <si>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</si>
  <si>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</si>
  <si>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</si>
  <si>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</si>
  <si>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</si>
  <si>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</si>
  <si>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</si>
  <si>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</si>
  <si>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</si>
  <si>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</si>
  <si>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</si>
  <si>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</si>
  <si>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</si>
  <si>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</si>
  <si>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</si>
  <si>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</si>
  <si>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</si>
  <si>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</si>
  <si>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</si>
  <si>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</si>
  <si>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</si>
  <si>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</si>
  <si>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</si>
  <si>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</si>
  <si>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</si>
  <si>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</si>
  <si>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</si>
  <si>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</si>
  <si>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</si>
  <si>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</si>
  <si>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</si>
  <si>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</si>
  <si>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</si>
  <si>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</si>
  <si>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</si>
  <si>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</si>
  <si>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</si>
  <si>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</si>
  <si>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</si>
  <si>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</si>
  <si>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</si>
  <si>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</si>
  <si>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</si>
  <si>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</si>
  <si>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</si>
  <si>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</si>
  <si>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</si>
  <si>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</si>
  <si>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</si>
  <si>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</si>
  <si>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</si>
  <si>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</si>
  <si>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</si>
  <si>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</si>
  <si>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</si>
  <si>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</si>
  <si>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</si>
  <si>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</si>
  <si>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</si>
  <si>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</si>
  <si>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</si>
  <si>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</si>
  <si>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</si>
  <si>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</si>
  <si>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</si>
  <si>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</si>
  <si>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</si>
  <si>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</si>
  <si>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</si>
  <si>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</si>
  <si>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</si>
  <si>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</si>
  <si>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</si>
  <si>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</si>
  <si>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</si>
  <si>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</si>
  <si>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</si>
  <si>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</si>
  <si>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</si>
  <si>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</si>
  <si>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</si>
  <si>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</si>
  <si>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</si>
  <si>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</si>
  <si>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</si>
  <si>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</si>
  <si>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</si>
  <si>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</si>
  <si>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</si>
  <si>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</si>
  <si>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</si>
  <si>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</si>
  <si>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</si>
  <si>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</si>
  <si>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</si>
  <si>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</si>
  <si>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</si>
  <si>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</si>
  <si>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</si>
  <si>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</si>
  <si>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</si>
  <si>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</si>
  <si>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</si>
  <si>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</si>
  <si>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</si>
  <si>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</si>
  <si>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</si>
  <si>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</si>
  <si>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</si>
  <si>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</si>
  <si>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</si>
  <si>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</si>
  <si>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</si>
  <si>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</si>
  <si>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</si>
  <si>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</si>
  <si>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</si>
  <si>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</si>
  <si>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</si>
  <si>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</si>
  <si>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</si>
  <si>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</si>
  <si>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</si>
  <si>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</si>
  <si>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</si>
  <si>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</si>
  <si>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</si>
  <si>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</si>
  <si>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</si>
  <si>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</si>
  <si>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</si>
  <si>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</si>
  <si>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</si>
  <si>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</si>
  <si>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</si>
  <si>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</si>
  <si>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</si>
  <si>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</si>
  <si>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</si>
  <si>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</si>
  <si>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</si>
  <si>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</si>
  <si>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</si>
  <si>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</si>
  <si>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</si>
  <si>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</si>
  <si>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</si>
  <si>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</si>
  <si>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</si>
  <si>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</si>
  <si>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</si>
  <si>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</si>
  <si>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</si>
  <si>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</si>
  <si>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</si>
  <si>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</si>
  <si>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</si>
  <si>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</si>
  <si>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</si>
  <si>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</si>
  <si>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</si>
  <si>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</si>
  <si>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</si>
  <si>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</si>
  <si>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</si>
  <si>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</si>
  <si>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</si>
  <si>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</si>
  <si>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</si>
  <si>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</si>
  <si>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</si>
  <si>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</si>
  <si>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</si>
  <si>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</si>
  <si>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</si>
  <si>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</si>
  <si>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</si>
  <si>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</si>
  <si>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</si>
  <si>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</si>
  <si>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</si>
  <si>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</si>
  <si>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</si>
  <si>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</si>
  <si>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</si>
  <si>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</si>
  <si>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</si>
  <si>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</si>
  <si>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</si>
  <si>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</si>
  <si>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</si>
  <si>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</si>
  <si>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</si>
  <si>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</si>
  <si>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</si>
  <si>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</si>
  <si>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</si>
  <si>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</si>
  <si>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</si>
  <si>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</si>
  <si>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</si>
  <si>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</si>
  <si>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</si>
  <si>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</si>
  <si>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</si>
  <si>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</si>
  <si>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</si>
  <si>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</si>
  <si>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</si>
  <si>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</si>
  <si>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</si>
  <si>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</si>
  <si>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</si>
  <si>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</si>
  <si>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</si>
  <si>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</si>
  <si>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</si>
  <si>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</si>
  <si>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</si>
  <si>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</si>
  <si>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</si>
  <si>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</si>
  <si>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</si>
  <si>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</si>
  <si>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</si>
  <si>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</si>
  <si>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</si>
  <si>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</si>
  <si>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</si>
  <si>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</si>
  <si>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</si>
  <si>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</si>
  <si>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</si>
  <si>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</si>
  <si>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</si>
  <si>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</si>
  <si>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</si>
  <si>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</si>
  <si>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</si>
  <si>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</si>
  <si>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</si>
  <si>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</si>
  <si>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</si>
  <si>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</si>
  <si>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</si>
  <si>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</si>
  <si>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</si>
  <si>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</si>
  <si>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</si>
  <si>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</si>
  <si>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</si>
  <si>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</si>
  <si>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</si>
  <si>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</si>
  <si>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</si>
  <si>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</si>
  <si>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</si>
  <si>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</si>
  <si>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</si>
  <si>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</si>
  <si>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</si>
  <si>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</si>
  <si>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</si>
  <si>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</si>
  <si>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</si>
  <si>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</si>
  <si>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</si>
  <si>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</si>
  <si>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</si>
  <si>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</si>
  <si>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</si>
  <si>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</si>
  <si>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</si>
  <si>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</si>
  <si>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</si>
  <si>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</si>
  <si>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</si>
  <si>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</si>
  <si>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</si>
  <si>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</si>
  <si>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</si>
  <si>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</si>
  <si>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</si>
  <si>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</si>
  <si>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</si>
  <si>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</si>
  <si>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</si>
  <si>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</si>
  <si>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</si>
  <si>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</si>
  <si>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</si>
  <si>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</si>
  <si>
    <t>STATEMENT OF CAPITAL AND OPERATING REVENUE AS AT 31 MARCH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</si>
</sst>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##,##0_);\(##,##0\);0_)"/>
    <numFmt numFmtId="178" formatCode="#,###.0\%"/>
    <numFmt numFmtId="179" formatCode="_(* #,##0_);_(* \(#,##0\);_(* &quot;- &quot;?_);_(@_)"/>
    <numFmt numFmtId="180" formatCode="0.0%;\(0.0%\);_(* &quot;- &quot;?_);_(@_)"/>
    <numFmt numFmtId="181" formatCode="#,###.0%"/>
    <numFmt numFmtId="182" formatCode="_(* #,##0,_);_(* \(#,##0,\);_(* &quot;- &quot;?_);_(@_)"/>
    <numFmt numFmtId="183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5" fillId="0" borderId="20" xfId="0" applyFont="1" applyBorder="1" applyAlignment="1" applyProtection="1">
      <alignment wrapText="1"/>
      <protection/>
    </xf>
    <xf numFmtId="0" fontId="45" fillId="0" borderId="20" xfId="0" applyFont="1" applyBorder="1" applyAlignment="1" applyProtection="1">
      <alignment horizontal="left" wrapText="1" indent="1"/>
      <protection/>
    </xf>
    <xf numFmtId="0" fontId="46" fillId="0" borderId="20" xfId="0" applyFont="1" applyBorder="1" applyAlignment="1" applyProtection="1">
      <alignment wrapText="1"/>
      <protection/>
    </xf>
    <xf numFmtId="0" fontId="46" fillId="0" borderId="20" xfId="0" applyFont="1" applyBorder="1" applyAlignment="1" applyProtection="1">
      <alignment horizontal="left" wrapText="1" indent="1"/>
      <protection/>
    </xf>
    <xf numFmtId="0" fontId="46" fillId="0" borderId="24" xfId="0" applyFont="1" applyBorder="1" applyAlignment="1" applyProtection="1">
      <alignment wrapText="1"/>
      <protection/>
    </xf>
    <xf numFmtId="0" fontId="45" fillId="0" borderId="20" xfId="0" applyFont="1" applyBorder="1" applyAlignment="1" applyProtection="1">
      <alignment horizontal="right"/>
      <protection/>
    </xf>
    <xf numFmtId="0" fontId="45" fillId="0" borderId="20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left"/>
      <protection/>
    </xf>
    <xf numFmtId="0" fontId="45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0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0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2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46" fillId="0" borderId="27" xfId="0" applyNumberFormat="1" applyFont="1" applyBorder="1" applyAlignment="1" applyProtection="1">
      <alignment horizontal="right" wrapText="1"/>
      <protection/>
    </xf>
    <xf numFmtId="182" fontId="46" fillId="0" borderId="28" xfId="0" applyNumberFormat="1" applyFont="1" applyBorder="1" applyAlignment="1" applyProtection="1">
      <alignment horizontal="right" wrapText="1"/>
      <protection/>
    </xf>
    <xf numFmtId="182" fontId="46" fillId="0" borderId="30" xfId="0" applyNumberFormat="1" applyFont="1" applyBorder="1" applyAlignment="1" applyProtection="1">
      <alignment horizontal="right"/>
      <protection/>
    </xf>
    <xf numFmtId="182" fontId="46" fillId="0" borderId="28" xfId="0" applyNumberFormat="1" applyFont="1" applyBorder="1" applyAlignment="1" applyProtection="1">
      <alignment horizontal="right"/>
      <protection/>
    </xf>
    <xf numFmtId="182" fontId="45" fillId="0" borderId="27" xfId="0" applyNumberFormat="1" applyFont="1" applyBorder="1" applyAlignment="1" applyProtection="1">
      <alignment horizontal="right"/>
      <protection/>
    </xf>
    <xf numFmtId="182" fontId="45" fillId="0" borderId="28" xfId="0" applyNumberFormat="1" applyFont="1" applyBorder="1" applyAlignment="1" applyProtection="1">
      <alignment horizontal="right"/>
      <protection/>
    </xf>
    <xf numFmtId="182" fontId="45" fillId="0" borderId="30" xfId="0" applyNumberFormat="1" applyFont="1" applyBorder="1" applyAlignment="1" applyProtection="1">
      <alignment horizontal="right"/>
      <protection/>
    </xf>
    <xf numFmtId="182" fontId="45" fillId="0" borderId="32" xfId="0" applyNumberFormat="1" applyFont="1" applyBorder="1" applyAlignment="1" applyProtection="1">
      <alignment horizontal="right"/>
      <protection/>
    </xf>
    <xf numFmtId="182" fontId="45" fillId="0" borderId="31" xfId="0" applyNumberFormat="1" applyFont="1" applyBorder="1" applyAlignment="1" applyProtection="1">
      <alignment horizontal="right"/>
      <protection/>
    </xf>
    <xf numFmtId="182" fontId="45" fillId="0" borderId="33" xfId="0" applyNumberFormat="1" applyFont="1" applyBorder="1" applyAlignment="1" applyProtection="1">
      <alignment horizontal="right"/>
      <protection/>
    </xf>
    <xf numFmtId="182" fontId="0" fillId="0" borderId="0" xfId="0" applyNumberFormat="1" applyFont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3" fontId="5" fillId="0" borderId="25" xfId="0" applyNumberFormat="1" applyFont="1" applyFill="1" applyBorder="1" applyAlignment="1" applyProtection="1">
      <alignment/>
      <protection/>
    </xf>
    <xf numFmtId="183" fontId="7" fillId="0" borderId="25" xfId="0" applyNumberFormat="1" applyFont="1" applyFill="1" applyBorder="1" applyAlignment="1" applyProtection="1">
      <alignment/>
      <protection/>
    </xf>
    <xf numFmtId="183" fontId="7" fillId="0" borderId="34" xfId="0" applyNumberFormat="1" applyFont="1" applyBorder="1" applyAlignment="1" applyProtection="1">
      <alignment/>
      <protection/>
    </xf>
    <xf numFmtId="183" fontId="5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46" fillId="0" borderId="30" xfId="0" applyNumberFormat="1" applyFont="1" applyBorder="1" applyAlignment="1" applyProtection="1">
      <alignment horizontal="right" wrapText="1"/>
      <protection/>
    </xf>
    <xf numFmtId="183" fontId="45" fillId="0" borderId="30" xfId="0" applyNumberFormat="1" applyFont="1" applyBorder="1" applyAlignment="1" applyProtection="1">
      <alignment horizontal="right"/>
      <protection/>
    </xf>
    <xf numFmtId="183" fontId="45" fillId="0" borderId="33" xfId="0" applyNumberFormat="1" applyFont="1" applyBorder="1" applyAlignment="1" applyProtection="1">
      <alignment horizontal="right"/>
      <protection/>
    </xf>
    <xf numFmtId="183" fontId="0" fillId="0" borderId="0" xfId="0" applyNumberFormat="1" applyFont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/>
      <protection/>
    </xf>
    <xf numFmtId="183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2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6" fillId="0" borderId="26" xfId="0" applyNumberFormat="1" applyFont="1" applyBorder="1" applyAlignment="1" applyProtection="1">
      <alignment horizontal="right" wrapText="1"/>
      <protection/>
    </xf>
    <xf numFmtId="183" fontId="6" fillId="0" borderId="26" xfId="0" applyNumberFormat="1" applyFont="1" applyBorder="1" applyAlignment="1" applyProtection="1">
      <alignment horizontal="right" wrapText="1"/>
      <protection/>
    </xf>
    <xf numFmtId="182" fontId="46" fillId="0" borderId="27" xfId="0" applyNumberFormat="1" applyFont="1" applyBorder="1" applyAlignment="1" applyProtection="1">
      <alignment horizontal="right"/>
      <protection/>
    </xf>
    <xf numFmtId="182" fontId="46" fillId="0" borderId="30" xfId="0" applyNumberFormat="1" applyFont="1" applyBorder="1" applyAlignment="1" applyProtection="1">
      <alignment horizontal="right" wrapText="1"/>
      <protection/>
    </xf>
    <xf numFmtId="183" fontId="46" fillId="0" borderId="27" xfId="0" applyNumberFormat="1" applyFont="1" applyBorder="1" applyAlignment="1" applyProtection="1">
      <alignment horizontal="right" wrapText="1"/>
      <protection/>
    </xf>
    <xf numFmtId="183" fontId="46" fillId="0" borderId="29" xfId="0" applyNumberFormat="1" applyFont="1" applyBorder="1" applyAlignment="1" applyProtection="1">
      <alignment horizontal="right" wrapText="1"/>
      <protection/>
    </xf>
    <xf numFmtId="183" fontId="45" fillId="0" borderId="27" xfId="0" applyNumberFormat="1" applyFont="1" applyBorder="1" applyAlignment="1" applyProtection="1">
      <alignment horizontal="right"/>
      <protection/>
    </xf>
    <xf numFmtId="183" fontId="45" fillId="0" borderId="29" xfId="0" applyNumberFormat="1" applyFont="1" applyBorder="1" applyAlignment="1" applyProtection="1">
      <alignment horizontal="right"/>
      <protection/>
    </xf>
    <xf numFmtId="183" fontId="45" fillId="0" borderId="32" xfId="0" applyNumberFormat="1" applyFont="1" applyBorder="1" applyAlignment="1" applyProtection="1">
      <alignment horizontal="right"/>
      <protection/>
    </xf>
    <xf numFmtId="183" fontId="45" fillId="0" borderId="34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G21" sqref="G2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 t="s">
        <v>613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41" s="7" customFormat="1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21</v>
      </c>
      <c r="C9" s="39" t="s">
        <v>22</v>
      </c>
      <c r="D9" s="72">
        <v>24917854665</v>
      </c>
      <c r="E9" s="73">
        <v>6942845716</v>
      </c>
      <c r="F9" s="74">
        <f>$D9+$E9</f>
        <v>31860700381</v>
      </c>
      <c r="G9" s="72">
        <v>26762357864</v>
      </c>
      <c r="H9" s="73">
        <v>8015758326</v>
      </c>
      <c r="I9" s="75">
        <f>$G9+$H9</f>
        <v>34778116190</v>
      </c>
      <c r="J9" s="72">
        <v>7943228932</v>
      </c>
      <c r="K9" s="73">
        <v>1003888994</v>
      </c>
      <c r="L9" s="73">
        <f>$J9+$K9</f>
        <v>8947117926</v>
      </c>
      <c r="M9" s="100">
        <f>IF($F9=0,0,$L9/$F9)</f>
        <v>0.28081987586611806</v>
      </c>
      <c r="N9" s="111">
        <v>6974012724</v>
      </c>
      <c r="O9" s="112">
        <v>1631475158</v>
      </c>
      <c r="P9" s="113">
        <f>$N9+$O9</f>
        <v>8605487882</v>
      </c>
      <c r="Q9" s="100">
        <f>IF($F9=0,0,$P9/$F9)</f>
        <v>0.27009726023260455</v>
      </c>
      <c r="R9" s="111">
        <v>5809142882</v>
      </c>
      <c r="S9" s="113">
        <v>2282204220</v>
      </c>
      <c r="T9" s="113">
        <f>$R9+$S9</f>
        <v>8091347102</v>
      </c>
      <c r="U9" s="100">
        <f>IF($I9=0,0,$T9/$I9)</f>
        <v>0.23265627895988694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f>$J9+$N9+$R9</f>
        <v>20726384538</v>
      </c>
      <c r="AA9" s="73">
        <f>$K9+$O9+$S9</f>
        <v>4917568372</v>
      </c>
      <c r="AB9" s="73">
        <f>$Z9+$AA9</f>
        <v>25643952910</v>
      </c>
      <c r="AC9" s="100">
        <f>IF($I9=0,0,$AB9/$I9)</f>
        <v>0.737358883094812</v>
      </c>
      <c r="AD9" s="72">
        <v>22307103699</v>
      </c>
      <c r="AE9" s="73">
        <v>5592059320</v>
      </c>
      <c r="AF9" s="73">
        <f>$AD9+$AE9</f>
        <v>27899163019</v>
      </c>
      <c r="AG9" s="73">
        <v>52403037564</v>
      </c>
      <c r="AH9" s="73">
        <v>52403037564</v>
      </c>
      <c r="AI9" s="73">
        <v>7762135765</v>
      </c>
      <c r="AJ9" s="100">
        <f>IF($AH9=0,0,$AI9/$AH9)</f>
        <v>0.14812377537313706</v>
      </c>
      <c r="AK9" s="100">
        <f>IF($AF9=0,0,(($T9/$AF9)-1))</f>
        <v>-0.7099788586313647</v>
      </c>
      <c r="AL9" s="12"/>
      <c r="AM9" s="12"/>
      <c r="AN9" s="12"/>
      <c r="AO9" s="12"/>
    </row>
    <row r="10" spans="1:41" s="13" customFormat="1" ht="12.75">
      <c r="A10" s="29"/>
      <c r="B10" s="38" t="s">
        <v>23</v>
      </c>
      <c r="C10" s="39" t="s">
        <v>24</v>
      </c>
      <c r="D10" s="72">
        <v>20224258493</v>
      </c>
      <c r="E10" s="73">
        <v>4028619768</v>
      </c>
      <c r="F10" s="75">
        <f aca="true" t="shared" si="0" ref="F10:F18">$D10+$E10</f>
        <v>24252878261</v>
      </c>
      <c r="G10" s="72">
        <v>20653043429</v>
      </c>
      <c r="H10" s="73">
        <v>3309839505</v>
      </c>
      <c r="I10" s="75">
        <f aca="true" t="shared" si="1" ref="I10:I18">$G10+$H10</f>
        <v>23962882934</v>
      </c>
      <c r="J10" s="72">
        <v>5056333061</v>
      </c>
      <c r="K10" s="73">
        <v>246171552</v>
      </c>
      <c r="L10" s="73">
        <f aca="true" t="shared" si="2" ref="L10:L18">$J10+$K10</f>
        <v>5302504613</v>
      </c>
      <c r="M10" s="100">
        <f aca="true" t="shared" si="3" ref="M10:M18">IF($F10=0,0,$L10/$F10)</f>
        <v>0.21863403411077717</v>
      </c>
      <c r="N10" s="111">
        <v>4830903173</v>
      </c>
      <c r="O10" s="112">
        <v>417169948</v>
      </c>
      <c r="P10" s="113">
        <f aca="true" t="shared" si="4" ref="P10:P18">$N10+$O10</f>
        <v>5248073121</v>
      </c>
      <c r="Q10" s="100">
        <f aca="true" t="shared" si="5" ref="Q10:Q18">IF($F10=0,0,$P10/$F10)</f>
        <v>0.2163897028848406</v>
      </c>
      <c r="R10" s="111">
        <v>4889178481</v>
      </c>
      <c r="S10" s="113">
        <v>390828449</v>
      </c>
      <c r="T10" s="113">
        <f aca="true" t="shared" si="6" ref="T10:T18">$R10+$S10</f>
        <v>5280006930</v>
      </c>
      <c r="U10" s="100">
        <f aca="true" t="shared" si="7" ref="U10:U18">IF($I10=0,0,$T10/$I10)</f>
        <v>0.22034105597988812</v>
      </c>
      <c r="V10" s="111">
        <v>0</v>
      </c>
      <c r="W10" s="113">
        <v>0</v>
      </c>
      <c r="X10" s="113">
        <f aca="true" t="shared" si="8" ref="X10:X18">$V10+$W10</f>
        <v>0</v>
      </c>
      <c r="Y10" s="100">
        <f aca="true" t="shared" si="9" ref="Y10:Y18">IF($I10=0,0,$X10/$I10)</f>
        <v>0</v>
      </c>
      <c r="Z10" s="72">
        <f aca="true" t="shared" si="10" ref="Z10:Z18">$J10+$N10+$R10</f>
        <v>14776414715</v>
      </c>
      <c r="AA10" s="73">
        <f aca="true" t="shared" si="11" ref="AA10:AA18">$K10+$O10+$S10</f>
        <v>1054169949</v>
      </c>
      <c r="AB10" s="73">
        <f aca="true" t="shared" si="12" ref="AB10:AB18">$Z10+$AA10</f>
        <v>15830584664</v>
      </c>
      <c r="AC10" s="100">
        <f aca="true" t="shared" si="13" ref="AC10:AC18">IF($I10=0,0,$AB10/$I10)</f>
        <v>0.6606293870233202</v>
      </c>
      <c r="AD10" s="72">
        <v>13261459760</v>
      </c>
      <c r="AE10" s="73">
        <v>3080527495</v>
      </c>
      <c r="AF10" s="73">
        <f aca="true" t="shared" si="14" ref="AF10:AF18">$AD10+$AE10</f>
        <v>16341987255</v>
      </c>
      <c r="AG10" s="73">
        <v>21567950288</v>
      </c>
      <c r="AH10" s="73">
        <v>21567950288</v>
      </c>
      <c r="AI10" s="73">
        <v>4806237257</v>
      </c>
      <c r="AJ10" s="100">
        <f aca="true" t="shared" si="15" ref="AJ10:AJ18">IF($AH10=0,0,$AI10/$AH10)</f>
        <v>0.22284163273846655</v>
      </c>
      <c r="AK10" s="100">
        <f aca="true" t="shared" si="16" ref="AK10:AK18">IF($AF10=0,0,(($T10/$AF10)-1))</f>
        <v>-0.6769054554008096</v>
      </c>
      <c r="AL10" s="12"/>
      <c r="AM10" s="12"/>
      <c r="AN10" s="12"/>
      <c r="AO10" s="12"/>
    </row>
    <row r="11" spans="1:41" s="13" customFormat="1" ht="12.75">
      <c r="A11" s="29"/>
      <c r="B11" s="38" t="s">
        <v>25</v>
      </c>
      <c r="C11" s="39" t="s">
        <v>26</v>
      </c>
      <c r="D11" s="72">
        <v>164549929969</v>
      </c>
      <c r="E11" s="73">
        <v>15421355907</v>
      </c>
      <c r="F11" s="75">
        <f t="shared" si="0"/>
        <v>179971285876</v>
      </c>
      <c r="G11" s="72">
        <v>164071243414</v>
      </c>
      <c r="H11" s="73">
        <v>12507249848</v>
      </c>
      <c r="I11" s="75">
        <f t="shared" si="1"/>
        <v>176578493262</v>
      </c>
      <c r="J11" s="72">
        <v>45100932386</v>
      </c>
      <c r="K11" s="73">
        <v>1434599732</v>
      </c>
      <c r="L11" s="73">
        <f t="shared" si="2"/>
        <v>46535532118</v>
      </c>
      <c r="M11" s="100">
        <f t="shared" si="3"/>
        <v>0.2585719821442123</v>
      </c>
      <c r="N11" s="111">
        <v>39642754130</v>
      </c>
      <c r="O11" s="112">
        <v>3447689854</v>
      </c>
      <c r="P11" s="113">
        <f t="shared" si="4"/>
        <v>43090443984</v>
      </c>
      <c r="Q11" s="100">
        <f t="shared" si="5"/>
        <v>0.23942954996548318</v>
      </c>
      <c r="R11" s="111">
        <v>37954499376</v>
      </c>
      <c r="S11" s="113">
        <v>2706596122</v>
      </c>
      <c r="T11" s="113">
        <f t="shared" si="6"/>
        <v>40661095498</v>
      </c>
      <c r="U11" s="100">
        <f t="shared" si="7"/>
        <v>0.2302720719089426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f t="shared" si="10"/>
        <v>122698185892</v>
      </c>
      <c r="AA11" s="73">
        <f t="shared" si="11"/>
        <v>7588885708</v>
      </c>
      <c r="AB11" s="73">
        <f t="shared" si="12"/>
        <v>130287071600</v>
      </c>
      <c r="AC11" s="100">
        <f t="shared" si="13"/>
        <v>0.7378422433738028</v>
      </c>
      <c r="AD11" s="72">
        <v>112677757546</v>
      </c>
      <c r="AE11" s="73">
        <v>6798269287</v>
      </c>
      <c r="AF11" s="73">
        <f t="shared" si="14"/>
        <v>119476026833</v>
      </c>
      <c r="AG11" s="73">
        <v>172333644255</v>
      </c>
      <c r="AH11" s="73">
        <v>172333644255</v>
      </c>
      <c r="AI11" s="73">
        <v>38673452957</v>
      </c>
      <c r="AJ11" s="100">
        <f t="shared" si="15"/>
        <v>0.22441034728990794</v>
      </c>
      <c r="AK11" s="100">
        <f t="shared" si="16"/>
        <v>-0.6596715125551098</v>
      </c>
      <c r="AL11" s="12"/>
      <c r="AM11" s="12"/>
      <c r="AN11" s="12"/>
      <c r="AO11" s="12"/>
    </row>
    <row r="12" spans="1:41" s="13" customFormat="1" ht="12.75">
      <c r="A12" s="29"/>
      <c r="B12" s="38" t="s">
        <v>27</v>
      </c>
      <c r="C12" s="39" t="s">
        <v>28</v>
      </c>
      <c r="D12" s="72">
        <v>72122484484</v>
      </c>
      <c r="E12" s="73">
        <v>10790521989</v>
      </c>
      <c r="F12" s="75">
        <f t="shared" si="0"/>
        <v>82913006473</v>
      </c>
      <c r="G12" s="72">
        <v>73869581963</v>
      </c>
      <c r="H12" s="73">
        <v>15759785830</v>
      </c>
      <c r="I12" s="75">
        <f t="shared" si="1"/>
        <v>89629367793</v>
      </c>
      <c r="J12" s="72">
        <v>25823097534</v>
      </c>
      <c r="K12" s="73">
        <v>1351988365</v>
      </c>
      <c r="L12" s="73">
        <f t="shared" si="2"/>
        <v>27175085899</v>
      </c>
      <c r="M12" s="100">
        <f t="shared" si="3"/>
        <v>0.3277541975015628</v>
      </c>
      <c r="N12" s="111">
        <v>18642283460</v>
      </c>
      <c r="O12" s="112">
        <v>2623001267</v>
      </c>
      <c r="P12" s="113">
        <f t="shared" si="4"/>
        <v>21265284727</v>
      </c>
      <c r="Q12" s="100">
        <f t="shared" si="5"/>
        <v>0.2564770671284834</v>
      </c>
      <c r="R12" s="111">
        <v>22584439440</v>
      </c>
      <c r="S12" s="113">
        <v>2306888152</v>
      </c>
      <c r="T12" s="113">
        <f t="shared" si="6"/>
        <v>24891327592</v>
      </c>
      <c r="U12" s="100">
        <f t="shared" si="7"/>
        <v>0.27771397037505374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f t="shared" si="10"/>
        <v>67049820434</v>
      </c>
      <c r="AA12" s="73">
        <f t="shared" si="11"/>
        <v>6281877784</v>
      </c>
      <c r="AB12" s="73">
        <f t="shared" si="12"/>
        <v>73331698218</v>
      </c>
      <c r="AC12" s="100">
        <f t="shared" si="13"/>
        <v>0.8181659652822761</v>
      </c>
      <c r="AD12" s="72">
        <v>48824035612</v>
      </c>
      <c r="AE12" s="73">
        <v>23135197692</v>
      </c>
      <c r="AF12" s="73">
        <f t="shared" si="14"/>
        <v>71959233304</v>
      </c>
      <c r="AG12" s="73">
        <v>82266326840</v>
      </c>
      <c r="AH12" s="73">
        <v>82266326840</v>
      </c>
      <c r="AI12" s="73">
        <v>17401314612</v>
      </c>
      <c r="AJ12" s="100">
        <f t="shared" si="15"/>
        <v>0.21152414700420336</v>
      </c>
      <c r="AK12" s="100">
        <f t="shared" si="16"/>
        <v>-0.6540912618281556</v>
      </c>
      <c r="AL12" s="12"/>
      <c r="AM12" s="12"/>
      <c r="AN12" s="12"/>
      <c r="AO12" s="12"/>
    </row>
    <row r="13" spans="1:41" s="13" customFormat="1" ht="12.75">
      <c r="A13" s="29"/>
      <c r="B13" s="38" t="s">
        <v>29</v>
      </c>
      <c r="C13" s="39" t="s">
        <v>30</v>
      </c>
      <c r="D13" s="72">
        <v>20308506226</v>
      </c>
      <c r="E13" s="73">
        <v>6120140163</v>
      </c>
      <c r="F13" s="75">
        <f t="shared" si="0"/>
        <v>26428646389</v>
      </c>
      <c r="G13" s="72">
        <v>21836868533</v>
      </c>
      <c r="H13" s="73">
        <v>6603495731</v>
      </c>
      <c r="I13" s="75">
        <f t="shared" si="1"/>
        <v>28440364264</v>
      </c>
      <c r="J13" s="72">
        <v>6079557734</v>
      </c>
      <c r="K13" s="73">
        <v>913795799</v>
      </c>
      <c r="L13" s="73">
        <f t="shared" si="2"/>
        <v>6993353533</v>
      </c>
      <c r="M13" s="100">
        <f t="shared" si="3"/>
        <v>0.26461262639280453</v>
      </c>
      <c r="N13" s="111">
        <v>6887702056</v>
      </c>
      <c r="O13" s="112">
        <v>1556250464</v>
      </c>
      <c r="P13" s="113">
        <f t="shared" si="4"/>
        <v>8443952520</v>
      </c>
      <c r="Q13" s="100">
        <f t="shared" si="5"/>
        <v>0.3194999999513596</v>
      </c>
      <c r="R13" s="111">
        <v>4371782357</v>
      </c>
      <c r="S13" s="113">
        <v>990372843</v>
      </c>
      <c r="T13" s="113">
        <f t="shared" si="6"/>
        <v>5362155200</v>
      </c>
      <c r="U13" s="100">
        <f t="shared" si="7"/>
        <v>0.18854031369729857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f t="shared" si="10"/>
        <v>17339042147</v>
      </c>
      <c r="AA13" s="73">
        <f t="shared" si="11"/>
        <v>3460419106</v>
      </c>
      <c r="AB13" s="73">
        <f t="shared" si="12"/>
        <v>20799461253</v>
      </c>
      <c r="AC13" s="100">
        <f t="shared" si="13"/>
        <v>0.731335965317719</v>
      </c>
      <c r="AD13" s="72">
        <v>14240976557</v>
      </c>
      <c r="AE13" s="73">
        <v>5363079654</v>
      </c>
      <c r="AF13" s="73">
        <f t="shared" si="14"/>
        <v>19604056211</v>
      </c>
      <c r="AG13" s="73">
        <v>25361258077</v>
      </c>
      <c r="AH13" s="73">
        <v>25361258077</v>
      </c>
      <c r="AI13" s="73">
        <v>5186971486</v>
      </c>
      <c r="AJ13" s="100">
        <f t="shared" si="15"/>
        <v>0.2045234298019324</v>
      </c>
      <c r="AK13" s="100">
        <f t="shared" si="16"/>
        <v>-0.7264772584669876</v>
      </c>
      <c r="AL13" s="12"/>
      <c r="AM13" s="12"/>
      <c r="AN13" s="12"/>
      <c r="AO13" s="12"/>
    </row>
    <row r="14" spans="1:41" s="13" customFormat="1" ht="12.75">
      <c r="A14" s="29"/>
      <c r="B14" s="38" t="s">
        <v>31</v>
      </c>
      <c r="C14" s="39" t="s">
        <v>32</v>
      </c>
      <c r="D14" s="72">
        <v>20914258576</v>
      </c>
      <c r="E14" s="73">
        <v>3914776752</v>
      </c>
      <c r="F14" s="75">
        <f t="shared" si="0"/>
        <v>24829035328</v>
      </c>
      <c r="G14" s="72">
        <v>21384230871</v>
      </c>
      <c r="H14" s="73">
        <v>4176689763</v>
      </c>
      <c r="I14" s="75">
        <f t="shared" si="1"/>
        <v>25560920634</v>
      </c>
      <c r="J14" s="72">
        <v>5561364537</v>
      </c>
      <c r="K14" s="73">
        <v>489212311</v>
      </c>
      <c r="L14" s="73">
        <f t="shared" si="2"/>
        <v>6050576848</v>
      </c>
      <c r="M14" s="100">
        <f t="shared" si="3"/>
        <v>0.2436895661901408</v>
      </c>
      <c r="N14" s="111">
        <v>5767823935</v>
      </c>
      <c r="O14" s="112">
        <v>909879623</v>
      </c>
      <c r="P14" s="113">
        <f t="shared" si="4"/>
        <v>6677703558</v>
      </c>
      <c r="Q14" s="100">
        <f t="shared" si="5"/>
        <v>0.2689473622227068</v>
      </c>
      <c r="R14" s="111">
        <v>5427722223</v>
      </c>
      <c r="S14" s="113">
        <v>618430504</v>
      </c>
      <c r="T14" s="113">
        <f t="shared" si="6"/>
        <v>6046152727</v>
      </c>
      <c r="U14" s="100">
        <f t="shared" si="7"/>
        <v>0.23653892649538125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f t="shared" si="10"/>
        <v>16756910695</v>
      </c>
      <c r="AA14" s="73">
        <f t="shared" si="11"/>
        <v>2017522438</v>
      </c>
      <c r="AB14" s="73">
        <f t="shared" si="12"/>
        <v>18774433133</v>
      </c>
      <c r="AC14" s="100">
        <f t="shared" si="13"/>
        <v>0.7344975324569133</v>
      </c>
      <c r="AD14" s="72">
        <v>14108885076</v>
      </c>
      <c r="AE14" s="73">
        <v>1559123290</v>
      </c>
      <c r="AF14" s="73">
        <f t="shared" si="14"/>
        <v>15668008366</v>
      </c>
      <c r="AG14" s="73">
        <v>21856575823</v>
      </c>
      <c r="AH14" s="73">
        <v>21856575823</v>
      </c>
      <c r="AI14" s="73">
        <v>5502198139</v>
      </c>
      <c r="AJ14" s="100">
        <f t="shared" si="15"/>
        <v>0.25174108623227043</v>
      </c>
      <c r="AK14" s="100">
        <f t="shared" si="16"/>
        <v>-0.6141084057549833</v>
      </c>
      <c r="AL14" s="12"/>
      <c r="AM14" s="12"/>
      <c r="AN14" s="12"/>
      <c r="AO14" s="12"/>
    </row>
    <row r="15" spans="1:41" s="13" customFormat="1" ht="12.75">
      <c r="A15" s="29"/>
      <c r="B15" s="38" t="s">
        <v>33</v>
      </c>
      <c r="C15" s="39" t="s">
        <v>34</v>
      </c>
      <c r="D15" s="72">
        <v>20218123637</v>
      </c>
      <c r="E15" s="73">
        <v>8027215665</v>
      </c>
      <c r="F15" s="75">
        <f t="shared" si="0"/>
        <v>28245339302</v>
      </c>
      <c r="G15" s="72">
        <v>20983255331</v>
      </c>
      <c r="H15" s="73">
        <v>3571381145</v>
      </c>
      <c r="I15" s="75">
        <f t="shared" si="1"/>
        <v>24554636476</v>
      </c>
      <c r="J15" s="72">
        <v>4576093581</v>
      </c>
      <c r="K15" s="73">
        <v>-730466149</v>
      </c>
      <c r="L15" s="73">
        <f t="shared" si="2"/>
        <v>3845627432</v>
      </c>
      <c r="M15" s="100">
        <f t="shared" si="3"/>
        <v>0.1361508669052419</v>
      </c>
      <c r="N15" s="111">
        <v>5545620314</v>
      </c>
      <c r="O15" s="112">
        <v>609626400</v>
      </c>
      <c r="P15" s="113">
        <f t="shared" si="4"/>
        <v>6155246714</v>
      </c>
      <c r="Q15" s="100">
        <f t="shared" si="5"/>
        <v>0.21792079210619214</v>
      </c>
      <c r="R15" s="111">
        <v>3603511378</v>
      </c>
      <c r="S15" s="113">
        <v>422865720</v>
      </c>
      <c r="T15" s="113">
        <f t="shared" si="6"/>
        <v>4026377098</v>
      </c>
      <c r="U15" s="100">
        <f t="shared" si="7"/>
        <v>0.1639762454612362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f t="shared" si="10"/>
        <v>13725225273</v>
      </c>
      <c r="AA15" s="73">
        <f t="shared" si="11"/>
        <v>302025971</v>
      </c>
      <c r="AB15" s="73">
        <f t="shared" si="12"/>
        <v>14027251244</v>
      </c>
      <c r="AC15" s="100">
        <f t="shared" si="13"/>
        <v>0.5712669074824385</v>
      </c>
      <c r="AD15" s="72">
        <v>14812752297</v>
      </c>
      <c r="AE15" s="73">
        <v>1321728381</v>
      </c>
      <c r="AF15" s="73">
        <f t="shared" si="14"/>
        <v>16134480678</v>
      </c>
      <c r="AG15" s="73">
        <v>21268066299</v>
      </c>
      <c r="AH15" s="73">
        <v>21268066299</v>
      </c>
      <c r="AI15" s="73">
        <v>5010587125</v>
      </c>
      <c r="AJ15" s="100">
        <f t="shared" si="15"/>
        <v>0.23559203994185368</v>
      </c>
      <c r="AK15" s="100">
        <f t="shared" si="16"/>
        <v>-0.7504489187873197</v>
      </c>
      <c r="AL15" s="12"/>
      <c r="AM15" s="12"/>
      <c r="AN15" s="12"/>
      <c r="AO15" s="12"/>
    </row>
    <row r="16" spans="1:41" s="13" customFormat="1" ht="12.75">
      <c r="A16" s="29"/>
      <c r="B16" s="38" t="s">
        <v>35</v>
      </c>
      <c r="C16" s="39" t="s">
        <v>36</v>
      </c>
      <c r="D16" s="72">
        <v>8013319584</v>
      </c>
      <c r="E16" s="73">
        <v>1309936668</v>
      </c>
      <c r="F16" s="75">
        <f t="shared" si="0"/>
        <v>9323256252</v>
      </c>
      <c r="G16" s="72">
        <v>8327304846</v>
      </c>
      <c r="H16" s="73">
        <v>1447362121</v>
      </c>
      <c r="I16" s="75">
        <f t="shared" si="1"/>
        <v>9774666967</v>
      </c>
      <c r="J16" s="72">
        <v>3243396302</v>
      </c>
      <c r="K16" s="73">
        <v>181470191</v>
      </c>
      <c r="L16" s="73">
        <f t="shared" si="2"/>
        <v>3424866493</v>
      </c>
      <c r="M16" s="100">
        <f t="shared" si="3"/>
        <v>0.36734660084724224</v>
      </c>
      <c r="N16" s="111">
        <v>789259234</v>
      </c>
      <c r="O16" s="112">
        <v>260524494</v>
      </c>
      <c r="P16" s="113">
        <f t="shared" si="4"/>
        <v>1049783728</v>
      </c>
      <c r="Q16" s="100">
        <f t="shared" si="5"/>
        <v>0.1125983990598567</v>
      </c>
      <c r="R16" s="111">
        <v>1674158554</v>
      </c>
      <c r="S16" s="113">
        <v>150680737</v>
      </c>
      <c r="T16" s="113">
        <f t="shared" si="6"/>
        <v>1824839291</v>
      </c>
      <c r="U16" s="100">
        <f t="shared" si="7"/>
        <v>0.18669068697284447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f t="shared" si="10"/>
        <v>5706814090</v>
      </c>
      <c r="AA16" s="73">
        <f t="shared" si="11"/>
        <v>592675422</v>
      </c>
      <c r="AB16" s="73">
        <f t="shared" si="12"/>
        <v>6299489512</v>
      </c>
      <c r="AC16" s="100">
        <f t="shared" si="13"/>
        <v>0.6444710119810264</v>
      </c>
      <c r="AD16" s="72">
        <v>5227229440</v>
      </c>
      <c r="AE16" s="73">
        <v>575081819</v>
      </c>
      <c r="AF16" s="73">
        <f t="shared" si="14"/>
        <v>5802311259</v>
      </c>
      <c r="AG16" s="73">
        <v>8864002012</v>
      </c>
      <c r="AH16" s="73">
        <v>8864002012</v>
      </c>
      <c r="AI16" s="73">
        <v>1819614407</v>
      </c>
      <c r="AJ16" s="100">
        <f t="shared" si="15"/>
        <v>0.20528136213604462</v>
      </c>
      <c r="AK16" s="100">
        <f t="shared" si="16"/>
        <v>-0.6854978629129072</v>
      </c>
      <c r="AL16" s="12"/>
      <c r="AM16" s="12"/>
      <c r="AN16" s="12"/>
      <c r="AO16" s="12"/>
    </row>
    <row r="17" spans="1:41" s="13" customFormat="1" ht="12.75">
      <c r="A17" s="29"/>
      <c r="B17" s="40" t="s">
        <v>37</v>
      </c>
      <c r="C17" s="39" t="s">
        <v>38</v>
      </c>
      <c r="D17" s="72">
        <v>63514684168</v>
      </c>
      <c r="E17" s="73">
        <v>12920421178</v>
      </c>
      <c r="F17" s="75">
        <f t="shared" si="0"/>
        <v>76435105346</v>
      </c>
      <c r="G17" s="72">
        <v>63917692205</v>
      </c>
      <c r="H17" s="73">
        <v>10787754874</v>
      </c>
      <c r="I17" s="75">
        <f t="shared" si="1"/>
        <v>74705447079</v>
      </c>
      <c r="J17" s="72">
        <v>17027042836</v>
      </c>
      <c r="K17" s="73">
        <v>1503259744</v>
      </c>
      <c r="L17" s="73">
        <f t="shared" si="2"/>
        <v>18530302580</v>
      </c>
      <c r="M17" s="100">
        <f t="shared" si="3"/>
        <v>0.24243183150096526</v>
      </c>
      <c r="N17" s="111">
        <v>15897022381</v>
      </c>
      <c r="O17" s="112">
        <v>2241801293</v>
      </c>
      <c r="P17" s="113">
        <f t="shared" si="4"/>
        <v>18138823674</v>
      </c>
      <c r="Q17" s="100">
        <f t="shared" si="5"/>
        <v>0.2373101154487941</v>
      </c>
      <c r="R17" s="111">
        <v>15471917382</v>
      </c>
      <c r="S17" s="113">
        <v>1481171075</v>
      </c>
      <c r="T17" s="113">
        <f t="shared" si="6"/>
        <v>16953088457</v>
      </c>
      <c r="U17" s="100">
        <f t="shared" si="7"/>
        <v>0.22693242755206777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f t="shared" si="10"/>
        <v>48395982599</v>
      </c>
      <c r="AA17" s="73">
        <f t="shared" si="11"/>
        <v>5226232112</v>
      </c>
      <c r="AB17" s="73">
        <f t="shared" si="12"/>
        <v>53622214711</v>
      </c>
      <c r="AC17" s="100">
        <f t="shared" si="13"/>
        <v>0.7177818593909924</v>
      </c>
      <c r="AD17" s="72">
        <v>47830661505</v>
      </c>
      <c r="AE17" s="73">
        <v>2038458146</v>
      </c>
      <c r="AF17" s="73">
        <f t="shared" si="14"/>
        <v>49869119651</v>
      </c>
      <c r="AG17" s="73">
        <v>72473603781</v>
      </c>
      <c r="AH17" s="73">
        <v>72473603781</v>
      </c>
      <c r="AI17" s="73">
        <v>16627386816</v>
      </c>
      <c r="AJ17" s="100">
        <f t="shared" si="15"/>
        <v>0.2294267974619348</v>
      </c>
      <c r="AK17" s="100">
        <f t="shared" si="16"/>
        <v>-0.6600483711033378</v>
      </c>
      <c r="AL17" s="12"/>
      <c r="AM17" s="12"/>
      <c r="AN17" s="12"/>
      <c r="AO17" s="12"/>
    </row>
    <row r="18" spans="1:41" s="13" customFormat="1" ht="12.75">
      <c r="A18" s="41"/>
      <c r="B18" s="42" t="s">
        <v>612</v>
      </c>
      <c r="C18" s="41"/>
      <c r="D18" s="76">
        <f>SUM(D9:D17)</f>
        <v>414783419802</v>
      </c>
      <c r="E18" s="77">
        <f>SUM(E9:E17)</f>
        <v>69475833806</v>
      </c>
      <c r="F18" s="78">
        <f t="shared" si="0"/>
        <v>484259253608</v>
      </c>
      <c r="G18" s="76">
        <f>SUM(G9:G17)</f>
        <v>421805578456</v>
      </c>
      <c r="H18" s="77">
        <f>SUM(H9:H17)</f>
        <v>66179317143</v>
      </c>
      <c r="I18" s="78">
        <f t="shared" si="1"/>
        <v>487984895599</v>
      </c>
      <c r="J18" s="76">
        <f>SUM(J9:J17)</f>
        <v>120411046903</v>
      </c>
      <c r="K18" s="77">
        <f>SUM(K9:K17)</f>
        <v>6393920539</v>
      </c>
      <c r="L18" s="77">
        <f t="shared" si="2"/>
        <v>126804967442</v>
      </c>
      <c r="M18" s="101">
        <f t="shared" si="3"/>
        <v>0.2618534731081186</v>
      </c>
      <c r="N18" s="114">
        <f>SUM(N9:N17)</f>
        <v>104977381407</v>
      </c>
      <c r="O18" s="115">
        <f>SUM(O9:O17)</f>
        <v>13697418501</v>
      </c>
      <c r="P18" s="116">
        <f t="shared" si="4"/>
        <v>118674799908</v>
      </c>
      <c r="Q18" s="101">
        <f t="shared" si="5"/>
        <v>0.24506459922821697</v>
      </c>
      <c r="R18" s="114">
        <f>SUM(R9:R17)</f>
        <v>101786352073</v>
      </c>
      <c r="S18" s="116">
        <f>SUM(S9:S17)</f>
        <v>11350037822</v>
      </c>
      <c r="T18" s="116">
        <f t="shared" si="6"/>
        <v>113136389895</v>
      </c>
      <c r="U18" s="101">
        <f t="shared" si="7"/>
        <v>0.23184404049253496</v>
      </c>
      <c r="V18" s="114">
        <f>SUM(V9:V17)</f>
        <v>0</v>
      </c>
      <c r="W18" s="116">
        <f>SUM(W9:W17)</f>
        <v>0</v>
      </c>
      <c r="X18" s="116">
        <f t="shared" si="8"/>
        <v>0</v>
      </c>
      <c r="Y18" s="101">
        <f t="shared" si="9"/>
        <v>0</v>
      </c>
      <c r="Z18" s="76">
        <f t="shared" si="10"/>
        <v>327174780383</v>
      </c>
      <c r="AA18" s="77">
        <f t="shared" si="11"/>
        <v>31441376862</v>
      </c>
      <c r="AB18" s="77">
        <f t="shared" si="12"/>
        <v>358616157245</v>
      </c>
      <c r="AC18" s="101">
        <f t="shared" si="13"/>
        <v>0.7348919207935724</v>
      </c>
      <c r="AD18" s="76">
        <f>SUM(AD9:AD17)</f>
        <v>293290861492</v>
      </c>
      <c r="AE18" s="77">
        <f>SUM(AE9:AE17)</f>
        <v>49463525084</v>
      </c>
      <c r="AF18" s="77">
        <f t="shared" si="14"/>
        <v>342754386576</v>
      </c>
      <c r="AG18" s="77">
        <f>SUM(AG9:AG17)</f>
        <v>478394464939</v>
      </c>
      <c r="AH18" s="77">
        <f>SUM(AH9:AH17)</f>
        <v>478394464939</v>
      </c>
      <c r="AI18" s="77">
        <f>SUM(AI9:AI17)</f>
        <v>102789898564</v>
      </c>
      <c r="AJ18" s="101">
        <f t="shared" si="15"/>
        <v>0.21486431406999393</v>
      </c>
      <c r="AK18" s="101">
        <f t="shared" si="16"/>
        <v>-0.6699199358899702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2"/>
      <c r="N19" s="82"/>
      <c r="O19" s="81"/>
      <c r="P19" s="80"/>
      <c r="Q19" s="102"/>
      <c r="R19" s="82"/>
      <c r="S19" s="80"/>
      <c r="T19" s="80"/>
      <c r="U19" s="102"/>
      <c r="V19" s="82"/>
      <c r="W19" s="80"/>
      <c r="X19" s="80"/>
      <c r="Y19" s="102"/>
      <c r="Z19" s="82"/>
      <c r="AA19" s="80"/>
      <c r="AB19" s="81"/>
      <c r="AC19" s="102"/>
      <c r="AD19" s="82"/>
      <c r="AE19" s="80"/>
      <c r="AF19" s="80"/>
      <c r="AG19" s="80"/>
      <c r="AH19" s="80"/>
      <c r="AI19" s="80"/>
      <c r="AJ19" s="102"/>
      <c r="AK19" s="102"/>
      <c r="AL19" s="12"/>
      <c r="AM19" s="12"/>
      <c r="AN19" s="12"/>
      <c r="AO19" s="12"/>
    </row>
    <row r="20" spans="1:41" s="13" customFormat="1" ht="12.7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3"/>
      <c r="N20" s="83"/>
      <c r="O20" s="83"/>
      <c r="P20" s="83"/>
      <c r="Q20" s="103"/>
      <c r="R20" s="83"/>
      <c r="S20" s="83"/>
      <c r="T20" s="83"/>
      <c r="U20" s="103"/>
      <c r="V20" s="83"/>
      <c r="W20" s="83"/>
      <c r="X20" s="83"/>
      <c r="Y20" s="103"/>
      <c r="Z20" s="83"/>
      <c r="AA20" s="83"/>
      <c r="AB20" s="83"/>
      <c r="AC20" s="103"/>
      <c r="AD20" s="83"/>
      <c r="AE20" s="83"/>
      <c r="AF20" s="83"/>
      <c r="AG20" s="83"/>
      <c r="AH20" s="83"/>
      <c r="AI20" s="83"/>
      <c r="AJ20" s="103"/>
      <c r="AK20" s="103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447</v>
      </c>
      <c r="C9" s="64" t="s">
        <v>448</v>
      </c>
      <c r="D9" s="85">
        <v>251799540</v>
      </c>
      <c r="E9" s="86">
        <v>105897585</v>
      </c>
      <c r="F9" s="87">
        <f>$D9+$E9</f>
        <v>357697125</v>
      </c>
      <c r="G9" s="85">
        <v>295214295</v>
      </c>
      <c r="H9" s="86">
        <v>129081866</v>
      </c>
      <c r="I9" s="87">
        <f>$G9+$H9</f>
        <v>424296161</v>
      </c>
      <c r="J9" s="85">
        <v>249024145</v>
      </c>
      <c r="K9" s="86">
        <v>14451452</v>
      </c>
      <c r="L9" s="88">
        <f>$J9+$K9</f>
        <v>263475597</v>
      </c>
      <c r="M9" s="105">
        <f>IF($F9=0,0,$L9/$F9)</f>
        <v>0.7365885230416654</v>
      </c>
      <c r="N9" s="85">
        <v>46652886</v>
      </c>
      <c r="O9" s="86">
        <v>28995231</v>
      </c>
      <c r="P9" s="88">
        <f>$N9+$O9</f>
        <v>75648117</v>
      </c>
      <c r="Q9" s="105">
        <f>IF($F9=0,0,$P9/$F9)</f>
        <v>0.21148651110908426</v>
      </c>
      <c r="R9" s="85">
        <v>-34915997</v>
      </c>
      <c r="S9" s="86">
        <v>4768747</v>
      </c>
      <c r="T9" s="88">
        <f>$R9+$S9</f>
        <v>-30147250</v>
      </c>
      <c r="U9" s="105">
        <f>IF($I9=0,0,$T9/$I9)</f>
        <v>-0.07105237513567793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260761034</v>
      </c>
      <c r="AA9" s="88">
        <f>$K9+$O9+$S9</f>
        <v>48215430</v>
      </c>
      <c r="AB9" s="88">
        <f>$Z9+$AA9</f>
        <v>308976464</v>
      </c>
      <c r="AC9" s="105">
        <f>IF($I9=0,0,$AB9/$I9)</f>
        <v>0.7282094263398249</v>
      </c>
      <c r="AD9" s="85">
        <v>226528577</v>
      </c>
      <c r="AE9" s="86">
        <v>57076929</v>
      </c>
      <c r="AF9" s="88">
        <f>$AD9+$AE9</f>
        <v>283605506</v>
      </c>
      <c r="AG9" s="86">
        <v>343799815</v>
      </c>
      <c r="AH9" s="86">
        <v>343799815</v>
      </c>
      <c r="AI9" s="126">
        <v>93419954</v>
      </c>
      <c r="AJ9" s="127">
        <f>IF($AH9=0,0,$AI9/$AH9)</f>
        <v>0.2717277611100518</v>
      </c>
      <c r="AK9" s="128">
        <f>IF($AF9=0,0,(($T9/$AF9)-1))</f>
        <v>-1.1062999460948406</v>
      </c>
    </row>
    <row r="10" spans="1:37" ht="12.75">
      <c r="A10" s="62" t="s">
        <v>97</v>
      </c>
      <c r="B10" s="63" t="s">
        <v>449</v>
      </c>
      <c r="C10" s="64" t="s">
        <v>450</v>
      </c>
      <c r="D10" s="85">
        <v>431991960</v>
      </c>
      <c r="E10" s="86">
        <v>131489004</v>
      </c>
      <c r="F10" s="87">
        <f aca="true" t="shared" si="0" ref="F10:F45">$D10+$E10</f>
        <v>563480964</v>
      </c>
      <c r="G10" s="85">
        <v>481326600</v>
      </c>
      <c r="H10" s="86">
        <v>174283350</v>
      </c>
      <c r="I10" s="87">
        <f aca="true" t="shared" si="1" ref="I10:I45">$G10+$H10</f>
        <v>655609950</v>
      </c>
      <c r="J10" s="85">
        <v>125750767</v>
      </c>
      <c r="K10" s="86">
        <v>34334690</v>
      </c>
      <c r="L10" s="88">
        <f aca="true" t="shared" si="2" ref="L10:L45">$J10+$K10</f>
        <v>160085457</v>
      </c>
      <c r="M10" s="105">
        <f aca="true" t="shared" si="3" ref="M10:M45">IF($F10=0,0,$L10/$F10)</f>
        <v>0.28410091418811445</v>
      </c>
      <c r="N10" s="85">
        <v>154501309</v>
      </c>
      <c r="O10" s="86">
        <v>43057038</v>
      </c>
      <c r="P10" s="88">
        <f aca="true" t="shared" si="4" ref="P10:P45">$N10+$O10</f>
        <v>197558347</v>
      </c>
      <c r="Q10" s="105">
        <f aca="true" t="shared" si="5" ref="Q10:Q45">IF($F10=0,0,$P10/$F10)</f>
        <v>0.3506034092040774</v>
      </c>
      <c r="R10" s="85">
        <v>105533888</v>
      </c>
      <c r="S10" s="86">
        <v>17271298</v>
      </c>
      <c r="T10" s="88">
        <f aca="true" t="shared" si="6" ref="T10:T45">$R10+$S10</f>
        <v>122805186</v>
      </c>
      <c r="U10" s="105">
        <f aca="true" t="shared" si="7" ref="U10:U45">IF($I10=0,0,$T10/$I10)</f>
        <v>0.18731440241259303</v>
      </c>
      <c r="V10" s="85">
        <v>0</v>
      </c>
      <c r="W10" s="86">
        <v>0</v>
      </c>
      <c r="X10" s="88">
        <f aca="true" t="shared" si="8" ref="X10:X45">$V10+$W10</f>
        <v>0</v>
      </c>
      <c r="Y10" s="105">
        <f aca="true" t="shared" si="9" ref="Y10:Y45">IF($I10=0,0,$X10/$I10)</f>
        <v>0</v>
      </c>
      <c r="Z10" s="125">
        <f aca="true" t="shared" si="10" ref="Z10:Z45">$J10+$N10+$R10</f>
        <v>385785964</v>
      </c>
      <c r="AA10" s="88">
        <f aca="true" t="shared" si="11" ref="AA10:AA45">$K10+$O10+$S10</f>
        <v>94663026</v>
      </c>
      <c r="AB10" s="88">
        <f aca="true" t="shared" si="12" ref="AB10:AB45">$Z10+$AA10</f>
        <v>480448990</v>
      </c>
      <c r="AC10" s="105">
        <f aca="true" t="shared" si="13" ref="AC10:AC45">IF($I10=0,0,$AB10/$I10)</f>
        <v>0.732827483780562</v>
      </c>
      <c r="AD10" s="85">
        <v>354663160</v>
      </c>
      <c r="AE10" s="86">
        <v>102568702</v>
      </c>
      <c r="AF10" s="88">
        <f aca="true" t="shared" si="14" ref="AF10:AF45">$AD10+$AE10</f>
        <v>457231862</v>
      </c>
      <c r="AG10" s="86">
        <v>599339378</v>
      </c>
      <c r="AH10" s="86">
        <v>599339378</v>
      </c>
      <c r="AI10" s="126">
        <v>113402845</v>
      </c>
      <c r="AJ10" s="127">
        <f aca="true" t="shared" si="15" ref="AJ10:AJ45">IF($AH10=0,0,$AI10/$AH10)</f>
        <v>0.18921307219696817</v>
      </c>
      <c r="AK10" s="128">
        <f aca="true" t="shared" si="16" ref="AK10:AK45">IF($AF10=0,0,(($T10/$AF10)-1))</f>
        <v>-0.7314159484362444</v>
      </c>
    </row>
    <row r="11" spans="1:37" ht="12.75">
      <c r="A11" s="62" t="s">
        <v>97</v>
      </c>
      <c r="B11" s="63" t="s">
        <v>451</v>
      </c>
      <c r="C11" s="64" t="s">
        <v>452</v>
      </c>
      <c r="D11" s="85">
        <v>596689996</v>
      </c>
      <c r="E11" s="86">
        <v>49803000</v>
      </c>
      <c r="F11" s="87">
        <f t="shared" si="0"/>
        <v>646492996</v>
      </c>
      <c r="G11" s="85">
        <v>601189996</v>
      </c>
      <c r="H11" s="86">
        <v>109214757</v>
      </c>
      <c r="I11" s="87">
        <f t="shared" si="1"/>
        <v>710404753</v>
      </c>
      <c r="J11" s="85">
        <v>125897313</v>
      </c>
      <c r="K11" s="86">
        <v>6519048</v>
      </c>
      <c r="L11" s="88">
        <f t="shared" si="2"/>
        <v>132416361</v>
      </c>
      <c r="M11" s="105">
        <f t="shared" si="3"/>
        <v>0.20482257629903233</v>
      </c>
      <c r="N11" s="85">
        <v>94089761</v>
      </c>
      <c r="O11" s="86">
        <v>12842744</v>
      </c>
      <c r="P11" s="88">
        <f t="shared" si="4"/>
        <v>106932505</v>
      </c>
      <c r="Q11" s="105">
        <f t="shared" si="5"/>
        <v>0.16540396518077669</v>
      </c>
      <c r="R11" s="85">
        <v>122512125</v>
      </c>
      <c r="S11" s="86">
        <v>12218402</v>
      </c>
      <c r="T11" s="88">
        <f t="shared" si="6"/>
        <v>134730527</v>
      </c>
      <c r="U11" s="105">
        <f t="shared" si="7"/>
        <v>0.1896531891587724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342499199</v>
      </c>
      <c r="AA11" s="88">
        <f t="shared" si="11"/>
        <v>31580194</v>
      </c>
      <c r="AB11" s="88">
        <f t="shared" si="12"/>
        <v>374079393</v>
      </c>
      <c r="AC11" s="105">
        <f t="shared" si="13"/>
        <v>0.5265721990460838</v>
      </c>
      <c r="AD11" s="85">
        <v>347971600</v>
      </c>
      <c r="AE11" s="86">
        <v>21569110</v>
      </c>
      <c r="AF11" s="88">
        <f t="shared" si="14"/>
        <v>369540710</v>
      </c>
      <c r="AG11" s="86">
        <v>640353420</v>
      </c>
      <c r="AH11" s="86">
        <v>640353420</v>
      </c>
      <c r="AI11" s="126">
        <v>122257415</v>
      </c>
      <c r="AJ11" s="127">
        <f t="shared" si="15"/>
        <v>0.190921780350607</v>
      </c>
      <c r="AK11" s="128">
        <f t="shared" si="16"/>
        <v>-0.6354108671815888</v>
      </c>
    </row>
    <row r="12" spans="1:37" ht="12.75">
      <c r="A12" s="62" t="s">
        <v>112</v>
      </c>
      <c r="B12" s="63" t="s">
        <v>453</v>
      </c>
      <c r="C12" s="64" t="s">
        <v>454</v>
      </c>
      <c r="D12" s="85">
        <v>107095207</v>
      </c>
      <c r="E12" s="86">
        <v>618470</v>
      </c>
      <c r="F12" s="87">
        <f t="shared" si="0"/>
        <v>107713677</v>
      </c>
      <c r="G12" s="85">
        <v>112681614</v>
      </c>
      <c r="H12" s="86">
        <v>1388000</v>
      </c>
      <c r="I12" s="87">
        <f t="shared" si="1"/>
        <v>114069614</v>
      </c>
      <c r="J12" s="85">
        <v>43959318</v>
      </c>
      <c r="K12" s="86">
        <v>21000</v>
      </c>
      <c r="L12" s="88">
        <f t="shared" si="2"/>
        <v>43980318</v>
      </c>
      <c r="M12" s="105">
        <f t="shared" si="3"/>
        <v>0.40830764694812155</v>
      </c>
      <c r="N12" s="85">
        <v>31179282</v>
      </c>
      <c r="O12" s="86">
        <v>97120</v>
      </c>
      <c r="P12" s="88">
        <f t="shared" si="4"/>
        <v>31276402</v>
      </c>
      <c r="Q12" s="105">
        <f t="shared" si="5"/>
        <v>0.2903661157162057</v>
      </c>
      <c r="R12" s="85">
        <v>26682297</v>
      </c>
      <c r="S12" s="86">
        <v>19962</v>
      </c>
      <c r="T12" s="88">
        <f t="shared" si="6"/>
        <v>26702259</v>
      </c>
      <c r="U12" s="105">
        <f t="shared" si="7"/>
        <v>0.23408739684172158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101820897</v>
      </c>
      <c r="AA12" s="88">
        <f t="shared" si="11"/>
        <v>138082</v>
      </c>
      <c r="AB12" s="88">
        <f t="shared" si="12"/>
        <v>101958979</v>
      </c>
      <c r="AC12" s="105">
        <f t="shared" si="13"/>
        <v>0.893831191538879</v>
      </c>
      <c r="AD12" s="85">
        <v>99693946</v>
      </c>
      <c r="AE12" s="86">
        <v>438722</v>
      </c>
      <c r="AF12" s="88">
        <f t="shared" si="14"/>
        <v>100132668</v>
      </c>
      <c r="AG12" s="86">
        <v>105983059</v>
      </c>
      <c r="AH12" s="86">
        <v>105983059</v>
      </c>
      <c r="AI12" s="126">
        <v>27944207</v>
      </c>
      <c r="AJ12" s="127">
        <f t="shared" si="15"/>
        <v>0.2636667337560053</v>
      </c>
      <c r="AK12" s="128">
        <f t="shared" si="16"/>
        <v>-0.7333311941713168</v>
      </c>
    </row>
    <row r="13" spans="1:37" ht="16.5">
      <c r="A13" s="65"/>
      <c r="B13" s="66" t="s">
        <v>455</v>
      </c>
      <c r="C13" s="67"/>
      <c r="D13" s="89">
        <f>SUM(D9:D12)</f>
        <v>1387576703</v>
      </c>
      <c r="E13" s="90">
        <f>SUM(E9:E12)</f>
        <v>287808059</v>
      </c>
      <c r="F13" s="91">
        <f t="shared" si="0"/>
        <v>1675384762</v>
      </c>
      <c r="G13" s="89">
        <f>SUM(G9:G12)</f>
        <v>1490412505</v>
      </c>
      <c r="H13" s="90">
        <f>SUM(H9:H12)</f>
        <v>413967973</v>
      </c>
      <c r="I13" s="91">
        <f t="shared" si="1"/>
        <v>1904380478</v>
      </c>
      <c r="J13" s="89">
        <f>SUM(J9:J12)</f>
        <v>544631543</v>
      </c>
      <c r="K13" s="90">
        <f>SUM(K9:K12)</f>
        <v>55326190</v>
      </c>
      <c r="L13" s="90">
        <f t="shared" si="2"/>
        <v>599957733</v>
      </c>
      <c r="M13" s="106">
        <f t="shared" si="3"/>
        <v>0.3581014621881824</v>
      </c>
      <c r="N13" s="89">
        <f>SUM(N9:N12)</f>
        <v>326423238</v>
      </c>
      <c r="O13" s="90">
        <f>SUM(O9:O12)</f>
        <v>84992133</v>
      </c>
      <c r="P13" s="90">
        <f t="shared" si="4"/>
        <v>411415371</v>
      </c>
      <c r="Q13" s="106">
        <f t="shared" si="5"/>
        <v>0.24556470867555855</v>
      </c>
      <c r="R13" s="89">
        <f>SUM(R9:R12)</f>
        <v>219812313</v>
      </c>
      <c r="S13" s="90">
        <f>SUM(S9:S12)</f>
        <v>34278409</v>
      </c>
      <c r="T13" s="90">
        <f t="shared" si="6"/>
        <v>254090722</v>
      </c>
      <c r="U13" s="106">
        <f t="shared" si="7"/>
        <v>0.13342434714876342</v>
      </c>
      <c r="V13" s="89">
        <f>SUM(V9:V12)</f>
        <v>0</v>
      </c>
      <c r="W13" s="90">
        <f>SUM(W9:W12)</f>
        <v>0</v>
      </c>
      <c r="X13" s="90">
        <f t="shared" si="8"/>
        <v>0</v>
      </c>
      <c r="Y13" s="106">
        <f t="shared" si="9"/>
        <v>0</v>
      </c>
      <c r="Z13" s="89">
        <f t="shared" si="10"/>
        <v>1090867094</v>
      </c>
      <c r="AA13" s="90">
        <f t="shared" si="11"/>
        <v>174596732</v>
      </c>
      <c r="AB13" s="90">
        <f t="shared" si="12"/>
        <v>1265463826</v>
      </c>
      <c r="AC13" s="106">
        <f t="shared" si="13"/>
        <v>0.6645015744590089</v>
      </c>
      <c r="AD13" s="89">
        <f>SUM(AD9:AD12)</f>
        <v>1028857283</v>
      </c>
      <c r="AE13" s="90">
        <f>SUM(AE9:AE12)</f>
        <v>181653463</v>
      </c>
      <c r="AF13" s="90">
        <f t="shared" si="14"/>
        <v>1210510746</v>
      </c>
      <c r="AG13" s="90">
        <f>SUM(AG9:AG12)</f>
        <v>1689475672</v>
      </c>
      <c r="AH13" s="90">
        <f>SUM(AH9:AH12)</f>
        <v>1689475672</v>
      </c>
      <c r="AI13" s="91">
        <f>SUM(AI9:AI12)</f>
        <v>357024421</v>
      </c>
      <c r="AJ13" s="129">
        <f t="shared" si="15"/>
        <v>0.21132261737593105</v>
      </c>
      <c r="AK13" s="130">
        <f t="shared" si="16"/>
        <v>-0.7900962690008206</v>
      </c>
    </row>
    <row r="14" spans="1:37" ht="12.75">
      <c r="A14" s="62" t="s">
        <v>97</v>
      </c>
      <c r="B14" s="63" t="s">
        <v>456</v>
      </c>
      <c r="C14" s="64" t="s">
        <v>457</v>
      </c>
      <c r="D14" s="85">
        <v>73630935</v>
      </c>
      <c r="E14" s="86">
        <v>17321000</v>
      </c>
      <c r="F14" s="87">
        <f t="shared" si="0"/>
        <v>90951935</v>
      </c>
      <c r="G14" s="85">
        <v>78654114</v>
      </c>
      <c r="H14" s="86">
        <v>19296000</v>
      </c>
      <c r="I14" s="87">
        <f t="shared" si="1"/>
        <v>97950114</v>
      </c>
      <c r="J14" s="85">
        <v>38937161</v>
      </c>
      <c r="K14" s="86">
        <v>4143104</v>
      </c>
      <c r="L14" s="88">
        <f t="shared" si="2"/>
        <v>43080265</v>
      </c>
      <c r="M14" s="105">
        <f t="shared" si="3"/>
        <v>0.4736596862947446</v>
      </c>
      <c r="N14" s="85">
        <v>11810511</v>
      </c>
      <c r="O14" s="86">
        <v>2803677</v>
      </c>
      <c r="P14" s="88">
        <f t="shared" si="4"/>
        <v>14614188</v>
      </c>
      <c r="Q14" s="105">
        <f t="shared" si="5"/>
        <v>0.1606803417651312</v>
      </c>
      <c r="R14" s="85">
        <v>5589591</v>
      </c>
      <c r="S14" s="86">
        <v>-156202</v>
      </c>
      <c r="T14" s="88">
        <f t="shared" si="6"/>
        <v>5433389</v>
      </c>
      <c r="U14" s="105">
        <f t="shared" si="7"/>
        <v>0.05547098189186385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56337263</v>
      </c>
      <c r="AA14" s="88">
        <f t="shared" si="11"/>
        <v>6790579</v>
      </c>
      <c r="AB14" s="88">
        <f t="shared" si="12"/>
        <v>63127842</v>
      </c>
      <c r="AC14" s="105">
        <f t="shared" si="13"/>
        <v>0.6444897246367677</v>
      </c>
      <c r="AD14" s="85">
        <v>51403857</v>
      </c>
      <c r="AE14" s="86">
        <v>4937348</v>
      </c>
      <c r="AF14" s="88">
        <f t="shared" si="14"/>
        <v>56341205</v>
      </c>
      <c r="AG14" s="86">
        <v>75469877</v>
      </c>
      <c r="AH14" s="86">
        <v>75469877</v>
      </c>
      <c r="AI14" s="126">
        <v>8365834</v>
      </c>
      <c r="AJ14" s="127">
        <f t="shared" si="15"/>
        <v>0.11084997528219107</v>
      </c>
      <c r="AK14" s="128">
        <f t="shared" si="16"/>
        <v>-0.9035627832241074</v>
      </c>
    </row>
    <row r="15" spans="1:37" ht="12.75">
      <c r="A15" s="62" t="s">
        <v>97</v>
      </c>
      <c r="B15" s="63" t="s">
        <v>458</v>
      </c>
      <c r="C15" s="64" t="s">
        <v>459</v>
      </c>
      <c r="D15" s="85">
        <v>284813347</v>
      </c>
      <c r="E15" s="86">
        <v>44251304</v>
      </c>
      <c r="F15" s="87">
        <f t="shared" si="0"/>
        <v>329064651</v>
      </c>
      <c r="G15" s="85">
        <v>294378106</v>
      </c>
      <c r="H15" s="86">
        <v>45962782</v>
      </c>
      <c r="I15" s="87">
        <f t="shared" si="1"/>
        <v>340340888</v>
      </c>
      <c r="J15" s="85">
        <v>115789355</v>
      </c>
      <c r="K15" s="86">
        <v>16567058</v>
      </c>
      <c r="L15" s="88">
        <f t="shared" si="2"/>
        <v>132356413</v>
      </c>
      <c r="M15" s="105">
        <f t="shared" si="3"/>
        <v>0.4022200883558289</v>
      </c>
      <c r="N15" s="85">
        <v>52345923</v>
      </c>
      <c r="O15" s="86">
        <v>8767141</v>
      </c>
      <c r="P15" s="88">
        <f t="shared" si="4"/>
        <v>61113064</v>
      </c>
      <c r="Q15" s="105">
        <f t="shared" si="5"/>
        <v>0.18571749902118778</v>
      </c>
      <c r="R15" s="85">
        <v>67931107</v>
      </c>
      <c r="S15" s="86">
        <v>3618784</v>
      </c>
      <c r="T15" s="88">
        <f t="shared" si="6"/>
        <v>71549891</v>
      </c>
      <c r="U15" s="105">
        <f t="shared" si="7"/>
        <v>0.21023007673412428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236066385</v>
      </c>
      <c r="AA15" s="88">
        <f t="shared" si="11"/>
        <v>28952983</v>
      </c>
      <c r="AB15" s="88">
        <f t="shared" si="12"/>
        <v>265019368</v>
      </c>
      <c r="AC15" s="105">
        <f t="shared" si="13"/>
        <v>0.7786880076542552</v>
      </c>
      <c r="AD15" s="85">
        <v>227981135</v>
      </c>
      <c r="AE15" s="86">
        <v>10862011</v>
      </c>
      <c r="AF15" s="88">
        <f t="shared" si="14"/>
        <v>238843146</v>
      </c>
      <c r="AG15" s="86">
        <v>309321853</v>
      </c>
      <c r="AH15" s="86">
        <v>309321853</v>
      </c>
      <c r="AI15" s="126">
        <v>59584112</v>
      </c>
      <c r="AJ15" s="127">
        <f t="shared" si="15"/>
        <v>0.19262820076278284</v>
      </c>
      <c r="AK15" s="128">
        <f t="shared" si="16"/>
        <v>-0.7004314664319486</v>
      </c>
    </row>
    <row r="16" spans="1:37" ht="12.75">
      <c r="A16" s="62" t="s">
        <v>97</v>
      </c>
      <c r="B16" s="63" t="s">
        <v>460</v>
      </c>
      <c r="C16" s="64" t="s">
        <v>461</v>
      </c>
      <c r="D16" s="85">
        <v>67128011</v>
      </c>
      <c r="E16" s="86">
        <v>19534000</v>
      </c>
      <c r="F16" s="87">
        <f t="shared" si="0"/>
        <v>86662011</v>
      </c>
      <c r="G16" s="85">
        <v>71696011</v>
      </c>
      <c r="H16" s="86">
        <v>21992000</v>
      </c>
      <c r="I16" s="87">
        <f t="shared" si="1"/>
        <v>93688011</v>
      </c>
      <c r="J16" s="85">
        <v>12728755</v>
      </c>
      <c r="K16" s="86">
        <v>4246505</v>
      </c>
      <c r="L16" s="88">
        <f t="shared" si="2"/>
        <v>16975260</v>
      </c>
      <c r="M16" s="105">
        <f t="shared" si="3"/>
        <v>0.19587890707959685</v>
      </c>
      <c r="N16" s="85">
        <v>2009956</v>
      </c>
      <c r="O16" s="86">
        <v>0</v>
      </c>
      <c r="P16" s="88">
        <f t="shared" si="4"/>
        <v>2009956</v>
      </c>
      <c r="Q16" s="105">
        <f t="shared" si="5"/>
        <v>0.02319304591258562</v>
      </c>
      <c r="R16" s="85">
        <v>10895081</v>
      </c>
      <c r="S16" s="86">
        <v>0</v>
      </c>
      <c r="T16" s="88">
        <f t="shared" si="6"/>
        <v>10895081</v>
      </c>
      <c r="U16" s="105">
        <f t="shared" si="7"/>
        <v>0.11629109086326958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25633792</v>
      </c>
      <c r="AA16" s="88">
        <f t="shared" si="11"/>
        <v>4246505</v>
      </c>
      <c r="AB16" s="88">
        <f t="shared" si="12"/>
        <v>29880297</v>
      </c>
      <c r="AC16" s="105">
        <f t="shared" si="13"/>
        <v>0.3189340522983245</v>
      </c>
      <c r="AD16" s="85">
        <v>66826505</v>
      </c>
      <c r="AE16" s="86">
        <v>10117475</v>
      </c>
      <c r="AF16" s="88">
        <f t="shared" si="14"/>
        <v>76943980</v>
      </c>
      <c r="AG16" s="86">
        <v>69454885</v>
      </c>
      <c r="AH16" s="86">
        <v>69454885</v>
      </c>
      <c r="AI16" s="126">
        <v>26724839</v>
      </c>
      <c r="AJ16" s="127">
        <f t="shared" si="15"/>
        <v>0.38477983226089857</v>
      </c>
      <c r="AK16" s="128">
        <f t="shared" si="16"/>
        <v>-0.8584024247251052</v>
      </c>
    </row>
    <row r="17" spans="1:37" ht="12.75">
      <c r="A17" s="62" t="s">
        <v>97</v>
      </c>
      <c r="B17" s="63" t="s">
        <v>462</v>
      </c>
      <c r="C17" s="64" t="s">
        <v>463</v>
      </c>
      <c r="D17" s="85">
        <v>106255117</v>
      </c>
      <c r="E17" s="86">
        <v>67207000</v>
      </c>
      <c r="F17" s="87">
        <f t="shared" si="0"/>
        <v>173462117</v>
      </c>
      <c r="G17" s="85">
        <v>111586297</v>
      </c>
      <c r="H17" s="86">
        <v>70088000</v>
      </c>
      <c r="I17" s="87">
        <f t="shared" si="1"/>
        <v>181674297</v>
      </c>
      <c r="J17" s="85">
        <v>28048404</v>
      </c>
      <c r="K17" s="86">
        <v>15011650</v>
      </c>
      <c r="L17" s="88">
        <f t="shared" si="2"/>
        <v>43060054</v>
      </c>
      <c r="M17" s="105">
        <f t="shared" si="3"/>
        <v>0.24823895121722744</v>
      </c>
      <c r="N17" s="85">
        <v>11522105</v>
      </c>
      <c r="O17" s="86">
        <v>27113150</v>
      </c>
      <c r="P17" s="88">
        <f t="shared" si="4"/>
        <v>38635255</v>
      </c>
      <c r="Q17" s="105">
        <f t="shared" si="5"/>
        <v>0.22273021722662362</v>
      </c>
      <c r="R17" s="85">
        <v>14205771</v>
      </c>
      <c r="S17" s="86">
        <v>12178606</v>
      </c>
      <c r="T17" s="88">
        <f t="shared" si="6"/>
        <v>26384377</v>
      </c>
      <c r="U17" s="105">
        <f t="shared" si="7"/>
        <v>0.1452290028676979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53776280</v>
      </c>
      <c r="AA17" s="88">
        <f t="shared" si="11"/>
        <v>54303406</v>
      </c>
      <c r="AB17" s="88">
        <f t="shared" si="12"/>
        <v>108079686</v>
      </c>
      <c r="AC17" s="105">
        <f t="shared" si="13"/>
        <v>0.5949090641038781</v>
      </c>
      <c r="AD17" s="85">
        <v>55606419</v>
      </c>
      <c r="AE17" s="86">
        <v>51869625</v>
      </c>
      <c r="AF17" s="88">
        <f t="shared" si="14"/>
        <v>107476044</v>
      </c>
      <c r="AG17" s="86">
        <v>165283634</v>
      </c>
      <c r="AH17" s="86">
        <v>165283634</v>
      </c>
      <c r="AI17" s="126">
        <v>47177630</v>
      </c>
      <c r="AJ17" s="127">
        <f t="shared" si="15"/>
        <v>0.2854343703503034</v>
      </c>
      <c r="AK17" s="128">
        <f t="shared" si="16"/>
        <v>-0.754509228121571</v>
      </c>
    </row>
    <row r="18" spans="1:37" ht="12.75">
      <c r="A18" s="62" t="s">
        <v>97</v>
      </c>
      <c r="B18" s="63" t="s">
        <v>464</v>
      </c>
      <c r="C18" s="64" t="s">
        <v>465</v>
      </c>
      <c r="D18" s="85">
        <v>63295802</v>
      </c>
      <c r="E18" s="86">
        <v>8125602</v>
      </c>
      <c r="F18" s="87">
        <f t="shared" si="0"/>
        <v>71421404</v>
      </c>
      <c r="G18" s="85">
        <v>65580905</v>
      </c>
      <c r="H18" s="86">
        <v>9366502</v>
      </c>
      <c r="I18" s="87">
        <f t="shared" si="1"/>
        <v>74947407</v>
      </c>
      <c r="J18" s="85">
        <v>19152001</v>
      </c>
      <c r="K18" s="86">
        <v>2540835</v>
      </c>
      <c r="L18" s="88">
        <f t="shared" si="2"/>
        <v>21692836</v>
      </c>
      <c r="M18" s="105">
        <f t="shared" si="3"/>
        <v>0.3037301815013326</v>
      </c>
      <c r="N18" s="85">
        <v>19316021</v>
      </c>
      <c r="O18" s="86">
        <v>7622008</v>
      </c>
      <c r="P18" s="88">
        <f t="shared" si="4"/>
        <v>26938029</v>
      </c>
      <c r="Q18" s="105">
        <f t="shared" si="5"/>
        <v>0.37717025277184413</v>
      </c>
      <c r="R18" s="85">
        <v>14741597</v>
      </c>
      <c r="S18" s="86">
        <v>1877043</v>
      </c>
      <c r="T18" s="88">
        <f t="shared" si="6"/>
        <v>16618640</v>
      </c>
      <c r="U18" s="105">
        <f t="shared" si="7"/>
        <v>0.2217373577714303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53209619</v>
      </c>
      <c r="AA18" s="88">
        <f t="shared" si="11"/>
        <v>12039886</v>
      </c>
      <c r="AB18" s="88">
        <f t="shared" si="12"/>
        <v>65249505</v>
      </c>
      <c r="AC18" s="105">
        <f t="shared" si="13"/>
        <v>0.8706039022804352</v>
      </c>
      <c r="AD18" s="85">
        <v>29783677</v>
      </c>
      <c r="AE18" s="86">
        <v>9583970</v>
      </c>
      <c r="AF18" s="88">
        <f t="shared" si="14"/>
        <v>39367647</v>
      </c>
      <c r="AG18" s="86">
        <v>94175469</v>
      </c>
      <c r="AH18" s="86">
        <v>94175469</v>
      </c>
      <c r="AI18" s="126">
        <v>12680042</v>
      </c>
      <c r="AJ18" s="127">
        <f t="shared" si="15"/>
        <v>0.13464272739645183</v>
      </c>
      <c r="AK18" s="128">
        <f t="shared" si="16"/>
        <v>-0.5778604700453649</v>
      </c>
    </row>
    <row r="19" spans="1:37" ht="12.75">
      <c r="A19" s="62" t="s">
        <v>97</v>
      </c>
      <c r="B19" s="63" t="s">
        <v>466</v>
      </c>
      <c r="C19" s="64" t="s">
        <v>467</v>
      </c>
      <c r="D19" s="85">
        <v>59516960</v>
      </c>
      <c r="E19" s="86">
        <v>6941739</v>
      </c>
      <c r="F19" s="87">
        <f t="shared" si="0"/>
        <v>66458699</v>
      </c>
      <c r="G19" s="85">
        <v>68330140</v>
      </c>
      <c r="H19" s="86">
        <v>6941739</v>
      </c>
      <c r="I19" s="87">
        <f t="shared" si="1"/>
        <v>75271879</v>
      </c>
      <c r="J19" s="85">
        <v>23970643</v>
      </c>
      <c r="K19" s="86">
        <v>363160</v>
      </c>
      <c r="L19" s="88">
        <f t="shared" si="2"/>
        <v>24333803</v>
      </c>
      <c r="M19" s="105">
        <f t="shared" si="3"/>
        <v>0.36614925308724444</v>
      </c>
      <c r="N19" s="85">
        <v>12144290</v>
      </c>
      <c r="O19" s="86">
        <v>1375323</v>
      </c>
      <c r="P19" s="88">
        <f t="shared" si="4"/>
        <v>13519613</v>
      </c>
      <c r="Q19" s="105">
        <f t="shared" si="5"/>
        <v>0.2034287941748604</v>
      </c>
      <c r="R19" s="85">
        <v>7933549</v>
      </c>
      <c r="S19" s="86">
        <v>1586170</v>
      </c>
      <c r="T19" s="88">
        <f t="shared" si="6"/>
        <v>9519719</v>
      </c>
      <c r="U19" s="105">
        <f t="shared" si="7"/>
        <v>0.12647112210391348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44048482</v>
      </c>
      <c r="AA19" s="88">
        <f t="shared" si="11"/>
        <v>3324653</v>
      </c>
      <c r="AB19" s="88">
        <f t="shared" si="12"/>
        <v>47373135</v>
      </c>
      <c r="AC19" s="105">
        <f t="shared" si="13"/>
        <v>0.6293603352189467</v>
      </c>
      <c r="AD19" s="85">
        <v>47981494</v>
      </c>
      <c r="AE19" s="86">
        <v>2083238</v>
      </c>
      <c r="AF19" s="88">
        <f t="shared" si="14"/>
        <v>50064732</v>
      </c>
      <c r="AG19" s="86">
        <v>65479022</v>
      </c>
      <c r="AH19" s="86">
        <v>65479022</v>
      </c>
      <c r="AI19" s="126">
        <v>12099218</v>
      </c>
      <c r="AJ19" s="127">
        <f t="shared" si="15"/>
        <v>0.18478006589652485</v>
      </c>
      <c r="AK19" s="128">
        <f t="shared" si="16"/>
        <v>-0.8098517934740967</v>
      </c>
    </row>
    <row r="20" spans="1:37" ht="12.75">
      <c r="A20" s="62" t="s">
        <v>112</v>
      </c>
      <c r="B20" s="63" t="s">
        <v>468</v>
      </c>
      <c r="C20" s="64" t="s">
        <v>469</v>
      </c>
      <c r="D20" s="85">
        <v>72725133</v>
      </c>
      <c r="E20" s="86">
        <v>1275000</v>
      </c>
      <c r="F20" s="87">
        <f t="shared" si="0"/>
        <v>74000133</v>
      </c>
      <c r="G20" s="85">
        <v>73148531</v>
      </c>
      <c r="H20" s="86">
        <v>1590650</v>
      </c>
      <c r="I20" s="87">
        <f t="shared" si="1"/>
        <v>74739181</v>
      </c>
      <c r="J20" s="85">
        <v>25696274</v>
      </c>
      <c r="K20" s="86">
        <v>203359</v>
      </c>
      <c r="L20" s="88">
        <f t="shared" si="2"/>
        <v>25899633</v>
      </c>
      <c r="M20" s="105">
        <f t="shared" si="3"/>
        <v>0.3499944114965307</v>
      </c>
      <c r="N20" s="85">
        <v>17449521</v>
      </c>
      <c r="O20" s="86">
        <v>117450</v>
      </c>
      <c r="P20" s="88">
        <f t="shared" si="4"/>
        <v>17566971</v>
      </c>
      <c r="Q20" s="105">
        <f t="shared" si="5"/>
        <v>0.2373910733376655</v>
      </c>
      <c r="R20" s="85">
        <v>15838773</v>
      </c>
      <c r="S20" s="86">
        <v>13754</v>
      </c>
      <c r="T20" s="88">
        <f t="shared" si="6"/>
        <v>15852527</v>
      </c>
      <c r="U20" s="105">
        <f t="shared" si="7"/>
        <v>0.21210463893095108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58984568</v>
      </c>
      <c r="AA20" s="88">
        <f t="shared" si="11"/>
        <v>334563</v>
      </c>
      <c r="AB20" s="88">
        <f t="shared" si="12"/>
        <v>59319131</v>
      </c>
      <c r="AC20" s="105">
        <f t="shared" si="13"/>
        <v>0.7936818440651631</v>
      </c>
      <c r="AD20" s="85">
        <v>57535129</v>
      </c>
      <c r="AE20" s="86">
        <v>147610</v>
      </c>
      <c r="AF20" s="88">
        <f t="shared" si="14"/>
        <v>57682739</v>
      </c>
      <c r="AG20" s="86">
        <v>70107765</v>
      </c>
      <c r="AH20" s="86">
        <v>70107765</v>
      </c>
      <c r="AI20" s="126">
        <v>14132353</v>
      </c>
      <c r="AJ20" s="127">
        <f t="shared" si="15"/>
        <v>0.201580424079986</v>
      </c>
      <c r="AK20" s="128">
        <f t="shared" si="16"/>
        <v>-0.7251772839705133</v>
      </c>
    </row>
    <row r="21" spans="1:37" ht="16.5">
      <c r="A21" s="65"/>
      <c r="B21" s="66" t="s">
        <v>470</v>
      </c>
      <c r="C21" s="67"/>
      <c r="D21" s="89">
        <f>SUM(D14:D20)</f>
        <v>727365305</v>
      </c>
      <c r="E21" s="90">
        <f>SUM(E14:E20)</f>
        <v>164655645</v>
      </c>
      <c r="F21" s="91">
        <f t="shared" si="0"/>
        <v>892020950</v>
      </c>
      <c r="G21" s="89">
        <f>SUM(G14:G20)</f>
        <v>763374104</v>
      </c>
      <c r="H21" s="90">
        <f>SUM(H14:H20)</f>
        <v>175237673</v>
      </c>
      <c r="I21" s="91">
        <f t="shared" si="1"/>
        <v>938611777</v>
      </c>
      <c r="J21" s="89">
        <f>SUM(J14:J20)</f>
        <v>264322593</v>
      </c>
      <c r="K21" s="90">
        <f>SUM(K14:K20)</f>
        <v>43075671</v>
      </c>
      <c r="L21" s="90">
        <f t="shared" si="2"/>
        <v>307398264</v>
      </c>
      <c r="M21" s="106">
        <f t="shared" si="3"/>
        <v>0.3446087942217052</v>
      </c>
      <c r="N21" s="89">
        <f>SUM(N14:N20)</f>
        <v>126598327</v>
      </c>
      <c r="O21" s="90">
        <f>SUM(O14:O20)</f>
        <v>47798749</v>
      </c>
      <c r="P21" s="90">
        <f t="shared" si="4"/>
        <v>174397076</v>
      </c>
      <c r="Q21" s="106">
        <f t="shared" si="5"/>
        <v>0.1955078252366158</v>
      </c>
      <c r="R21" s="89">
        <f>SUM(R14:R20)</f>
        <v>137135469</v>
      </c>
      <c r="S21" s="90">
        <f>SUM(S14:S20)</f>
        <v>19118155</v>
      </c>
      <c r="T21" s="90">
        <f t="shared" si="6"/>
        <v>156253624</v>
      </c>
      <c r="U21" s="106">
        <f t="shared" si="7"/>
        <v>0.16647311255716324</v>
      </c>
      <c r="V21" s="89">
        <f>SUM(V14:V20)</f>
        <v>0</v>
      </c>
      <c r="W21" s="90">
        <f>SUM(W14:W20)</f>
        <v>0</v>
      </c>
      <c r="X21" s="90">
        <f t="shared" si="8"/>
        <v>0</v>
      </c>
      <c r="Y21" s="106">
        <f t="shared" si="9"/>
        <v>0</v>
      </c>
      <c r="Z21" s="89">
        <f t="shared" si="10"/>
        <v>528056389</v>
      </c>
      <c r="AA21" s="90">
        <f t="shared" si="11"/>
        <v>109992575</v>
      </c>
      <c r="AB21" s="90">
        <f t="shared" si="12"/>
        <v>638048964</v>
      </c>
      <c r="AC21" s="106">
        <f t="shared" si="13"/>
        <v>0.6797794142742788</v>
      </c>
      <c r="AD21" s="89">
        <f>SUM(AD14:AD20)</f>
        <v>537118216</v>
      </c>
      <c r="AE21" s="90">
        <f>SUM(AE14:AE20)</f>
        <v>89601277</v>
      </c>
      <c r="AF21" s="90">
        <f t="shared" si="14"/>
        <v>626719493</v>
      </c>
      <c r="AG21" s="90">
        <f>SUM(AG14:AG20)</f>
        <v>849292505</v>
      </c>
      <c r="AH21" s="90">
        <f>SUM(AH14:AH20)</f>
        <v>849292505</v>
      </c>
      <c r="AI21" s="91">
        <f>SUM(AI14:AI20)</f>
        <v>180764028</v>
      </c>
      <c r="AJ21" s="129">
        <f t="shared" si="15"/>
        <v>0.21284071969998133</v>
      </c>
      <c r="AK21" s="130">
        <f t="shared" si="16"/>
        <v>-0.750680127640453</v>
      </c>
    </row>
    <row r="22" spans="1:37" ht="12.75">
      <c r="A22" s="62" t="s">
        <v>97</v>
      </c>
      <c r="B22" s="63" t="s">
        <v>471</v>
      </c>
      <c r="C22" s="64" t="s">
        <v>472</v>
      </c>
      <c r="D22" s="85">
        <v>137483729</v>
      </c>
      <c r="E22" s="86">
        <v>25234009</v>
      </c>
      <c r="F22" s="87">
        <f t="shared" si="0"/>
        <v>162717738</v>
      </c>
      <c r="G22" s="85">
        <v>151842568</v>
      </c>
      <c r="H22" s="86">
        <v>27374093</v>
      </c>
      <c r="I22" s="87">
        <f t="shared" si="1"/>
        <v>179216661</v>
      </c>
      <c r="J22" s="85">
        <v>48482774</v>
      </c>
      <c r="K22" s="86">
        <v>1476100</v>
      </c>
      <c r="L22" s="88">
        <f t="shared" si="2"/>
        <v>49958874</v>
      </c>
      <c r="M22" s="105">
        <f t="shared" si="3"/>
        <v>0.3070278299960143</v>
      </c>
      <c r="N22" s="85">
        <v>11787669</v>
      </c>
      <c r="O22" s="86">
        <v>2347472</v>
      </c>
      <c r="P22" s="88">
        <f t="shared" si="4"/>
        <v>14135141</v>
      </c>
      <c r="Q22" s="105">
        <f t="shared" si="5"/>
        <v>0.08686908491808065</v>
      </c>
      <c r="R22" s="85">
        <v>35094255</v>
      </c>
      <c r="S22" s="86">
        <v>4701227</v>
      </c>
      <c r="T22" s="88">
        <f t="shared" si="6"/>
        <v>39795482</v>
      </c>
      <c r="U22" s="105">
        <f t="shared" si="7"/>
        <v>0.22205235706294071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95364698</v>
      </c>
      <c r="AA22" s="88">
        <f t="shared" si="11"/>
        <v>8524799</v>
      </c>
      <c r="AB22" s="88">
        <f t="shared" si="12"/>
        <v>103889497</v>
      </c>
      <c r="AC22" s="105">
        <f t="shared" si="13"/>
        <v>0.5796866006782706</v>
      </c>
      <c r="AD22" s="85">
        <v>113992464</v>
      </c>
      <c r="AE22" s="86">
        <v>3499911</v>
      </c>
      <c r="AF22" s="88">
        <f t="shared" si="14"/>
        <v>117492375</v>
      </c>
      <c r="AG22" s="86">
        <v>128531948</v>
      </c>
      <c r="AH22" s="86">
        <v>128531948</v>
      </c>
      <c r="AI22" s="126">
        <v>81709467</v>
      </c>
      <c r="AJ22" s="127">
        <f t="shared" si="15"/>
        <v>0.6357132858517013</v>
      </c>
      <c r="AK22" s="128">
        <f t="shared" si="16"/>
        <v>-0.661293066890511</v>
      </c>
    </row>
    <row r="23" spans="1:37" ht="12.75">
      <c r="A23" s="62" t="s">
        <v>97</v>
      </c>
      <c r="B23" s="63" t="s">
        <v>473</v>
      </c>
      <c r="C23" s="64" t="s">
        <v>474</v>
      </c>
      <c r="D23" s="85">
        <v>200521548</v>
      </c>
      <c r="E23" s="86">
        <v>32380850</v>
      </c>
      <c r="F23" s="87">
        <f t="shared" si="0"/>
        <v>232902398</v>
      </c>
      <c r="G23" s="85">
        <v>197915196</v>
      </c>
      <c r="H23" s="86">
        <v>27675593</v>
      </c>
      <c r="I23" s="87">
        <f t="shared" si="1"/>
        <v>225590789</v>
      </c>
      <c r="J23" s="85">
        <v>47930867</v>
      </c>
      <c r="K23" s="86">
        <v>5591645</v>
      </c>
      <c r="L23" s="88">
        <f t="shared" si="2"/>
        <v>53522512</v>
      </c>
      <c r="M23" s="105">
        <f t="shared" si="3"/>
        <v>0.22980661624617535</v>
      </c>
      <c r="N23" s="85">
        <v>37440171</v>
      </c>
      <c r="O23" s="86">
        <v>5820873</v>
      </c>
      <c r="P23" s="88">
        <f t="shared" si="4"/>
        <v>43261044</v>
      </c>
      <c r="Q23" s="105">
        <f t="shared" si="5"/>
        <v>0.18574752502118935</v>
      </c>
      <c r="R23" s="85">
        <v>39132823</v>
      </c>
      <c r="S23" s="86">
        <v>3166379</v>
      </c>
      <c r="T23" s="88">
        <f t="shared" si="6"/>
        <v>42299202</v>
      </c>
      <c r="U23" s="105">
        <f t="shared" si="7"/>
        <v>0.18750411835298825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124503861</v>
      </c>
      <c r="AA23" s="88">
        <f t="shared" si="11"/>
        <v>14578897</v>
      </c>
      <c r="AB23" s="88">
        <f t="shared" si="12"/>
        <v>139082758</v>
      </c>
      <c r="AC23" s="105">
        <f t="shared" si="13"/>
        <v>0.61652675898926</v>
      </c>
      <c r="AD23" s="85">
        <v>90808114</v>
      </c>
      <c r="AE23" s="86">
        <v>4156587</v>
      </c>
      <c r="AF23" s="88">
        <f t="shared" si="14"/>
        <v>94964701</v>
      </c>
      <c r="AG23" s="86">
        <v>175891389</v>
      </c>
      <c r="AH23" s="86">
        <v>175891389</v>
      </c>
      <c r="AI23" s="126">
        <v>22595035</v>
      </c>
      <c r="AJ23" s="127">
        <f t="shared" si="15"/>
        <v>0.12846015446498066</v>
      </c>
      <c r="AK23" s="128">
        <f t="shared" si="16"/>
        <v>-0.5545797380018076</v>
      </c>
    </row>
    <row r="24" spans="1:37" ht="12.75">
      <c r="A24" s="62" t="s">
        <v>97</v>
      </c>
      <c r="B24" s="63" t="s">
        <v>475</v>
      </c>
      <c r="C24" s="64" t="s">
        <v>476</v>
      </c>
      <c r="D24" s="85">
        <v>288660634</v>
      </c>
      <c r="E24" s="86">
        <v>31616000</v>
      </c>
      <c r="F24" s="87">
        <f t="shared" si="0"/>
        <v>320276634</v>
      </c>
      <c r="G24" s="85">
        <v>282925634</v>
      </c>
      <c r="H24" s="86">
        <v>18716011</v>
      </c>
      <c r="I24" s="87">
        <f t="shared" si="1"/>
        <v>301641645</v>
      </c>
      <c r="J24" s="85">
        <v>76723628</v>
      </c>
      <c r="K24" s="86">
        <v>2946785</v>
      </c>
      <c r="L24" s="88">
        <f t="shared" si="2"/>
        <v>79670413</v>
      </c>
      <c r="M24" s="105">
        <f t="shared" si="3"/>
        <v>0.24875499659460015</v>
      </c>
      <c r="N24" s="85">
        <v>66158993</v>
      </c>
      <c r="O24" s="86">
        <v>4557520</v>
      </c>
      <c r="P24" s="88">
        <f t="shared" si="4"/>
        <v>70716513</v>
      </c>
      <c r="Q24" s="105">
        <f t="shared" si="5"/>
        <v>0.2207982271975545</v>
      </c>
      <c r="R24" s="85">
        <v>46240235</v>
      </c>
      <c r="S24" s="86">
        <v>-1319524</v>
      </c>
      <c r="T24" s="88">
        <f t="shared" si="6"/>
        <v>44920711</v>
      </c>
      <c r="U24" s="105">
        <f t="shared" si="7"/>
        <v>0.14892078645175139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189122856</v>
      </c>
      <c r="AA24" s="88">
        <f t="shared" si="11"/>
        <v>6184781</v>
      </c>
      <c r="AB24" s="88">
        <f t="shared" si="12"/>
        <v>195307637</v>
      </c>
      <c r="AC24" s="105">
        <f t="shared" si="13"/>
        <v>0.6474823362006265</v>
      </c>
      <c r="AD24" s="85">
        <v>155044608</v>
      </c>
      <c r="AE24" s="86">
        <v>25420193</v>
      </c>
      <c r="AF24" s="88">
        <f t="shared" si="14"/>
        <v>180464801</v>
      </c>
      <c r="AG24" s="86">
        <v>295442504</v>
      </c>
      <c r="AH24" s="86">
        <v>295442504</v>
      </c>
      <c r="AI24" s="126">
        <v>51676451</v>
      </c>
      <c r="AJ24" s="127">
        <f t="shared" si="15"/>
        <v>0.17491203973819555</v>
      </c>
      <c r="AK24" s="128">
        <f t="shared" si="16"/>
        <v>-0.7510832541798553</v>
      </c>
    </row>
    <row r="25" spans="1:37" ht="12.75">
      <c r="A25" s="62" t="s">
        <v>97</v>
      </c>
      <c r="B25" s="63" t="s">
        <v>477</v>
      </c>
      <c r="C25" s="64" t="s">
        <v>478</v>
      </c>
      <c r="D25" s="85">
        <v>78168890</v>
      </c>
      <c r="E25" s="86">
        <v>99567000</v>
      </c>
      <c r="F25" s="87">
        <f t="shared" si="0"/>
        <v>177735890</v>
      </c>
      <c r="G25" s="85">
        <v>81045889</v>
      </c>
      <c r="H25" s="86">
        <v>59127050</v>
      </c>
      <c r="I25" s="87">
        <f t="shared" si="1"/>
        <v>140172939</v>
      </c>
      <c r="J25" s="85">
        <v>19069275</v>
      </c>
      <c r="K25" s="86">
        <v>3740</v>
      </c>
      <c r="L25" s="88">
        <f t="shared" si="2"/>
        <v>19073015</v>
      </c>
      <c r="M25" s="105">
        <f t="shared" si="3"/>
        <v>0.1073109938572339</v>
      </c>
      <c r="N25" s="85">
        <v>21471443</v>
      </c>
      <c r="O25" s="86">
        <v>1762577</v>
      </c>
      <c r="P25" s="88">
        <f t="shared" si="4"/>
        <v>23234020</v>
      </c>
      <c r="Q25" s="105">
        <f t="shared" si="5"/>
        <v>0.13072216309266518</v>
      </c>
      <c r="R25" s="85">
        <v>13307845</v>
      </c>
      <c r="S25" s="86">
        <v>1088656</v>
      </c>
      <c r="T25" s="88">
        <f t="shared" si="6"/>
        <v>14396501</v>
      </c>
      <c r="U25" s="105">
        <f t="shared" si="7"/>
        <v>0.10270528036798886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53848563</v>
      </c>
      <c r="AA25" s="88">
        <f t="shared" si="11"/>
        <v>2854973</v>
      </c>
      <c r="AB25" s="88">
        <f t="shared" si="12"/>
        <v>56703536</v>
      </c>
      <c r="AC25" s="105">
        <f t="shared" si="13"/>
        <v>0.4045255553926853</v>
      </c>
      <c r="AD25" s="85">
        <v>52248927</v>
      </c>
      <c r="AE25" s="86">
        <v>5960803</v>
      </c>
      <c r="AF25" s="88">
        <f t="shared" si="14"/>
        <v>58209730</v>
      </c>
      <c r="AG25" s="86">
        <v>84221398</v>
      </c>
      <c r="AH25" s="86">
        <v>84221398</v>
      </c>
      <c r="AI25" s="126">
        <v>2393012</v>
      </c>
      <c r="AJ25" s="127">
        <f t="shared" si="15"/>
        <v>0.028413349301088544</v>
      </c>
      <c r="AK25" s="128">
        <f t="shared" si="16"/>
        <v>-0.752678787549779</v>
      </c>
    </row>
    <row r="26" spans="1:37" ht="12.75">
      <c r="A26" s="62" t="s">
        <v>97</v>
      </c>
      <c r="B26" s="63" t="s">
        <v>479</v>
      </c>
      <c r="C26" s="64" t="s">
        <v>480</v>
      </c>
      <c r="D26" s="85">
        <v>66391009</v>
      </c>
      <c r="E26" s="86">
        <v>18962000</v>
      </c>
      <c r="F26" s="87">
        <f t="shared" si="0"/>
        <v>85353009</v>
      </c>
      <c r="G26" s="85">
        <v>49778837</v>
      </c>
      <c r="H26" s="86">
        <v>18962000</v>
      </c>
      <c r="I26" s="87">
        <f t="shared" si="1"/>
        <v>68740837</v>
      </c>
      <c r="J26" s="85">
        <v>454017</v>
      </c>
      <c r="K26" s="86">
        <v>3262840</v>
      </c>
      <c r="L26" s="88">
        <f t="shared" si="2"/>
        <v>3716857</v>
      </c>
      <c r="M26" s="105">
        <f t="shared" si="3"/>
        <v>0.04354687718156486</v>
      </c>
      <c r="N26" s="85">
        <v>8413936</v>
      </c>
      <c r="O26" s="86">
        <v>227798</v>
      </c>
      <c r="P26" s="88">
        <f t="shared" si="4"/>
        <v>8641734</v>
      </c>
      <c r="Q26" s="105">
        <f t="shared" si="5"/>
        <v>0.1012469753702532</v>
      </c>
      <c r="R26" s="85">
        <v>5640465</v>
      </c>
      <c r="S26" s="86">
        <v>2810529</v>
      </c>
      <c r="T26" s="88">
        <f t="shared" si="6"/>
        <v>8450994</v>
      </c>
      <c r="U26" s="105">
        <f t="shared" si="7"/>
        <v>0.12293993452538263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14508418</v>
      </c>
      <c r="AA26" s="88">
        <f t="shared" si="11"/>
        <v>6301167</v>
      </c>
      <c r="AB26" s="88">
        <f t="shared" si="12"/>
        <v>20809585</v>
      </c>
      <c r="AC26" s="105">
        <f t="shared" si="13"/>
        <v>0.30272521994458695</v>
      </c>
      <c r="AD26" s="85">
        <v>19073500</v>
      </c>
      <c r="AE26" s="86">
        <v>10284751</v>
      </c>
      <c r="AF26" s="88">
        <f t="shared" si="14"/>
        <v>29358251</v>
      </c>
      <c r="AG26" s="86">
        <v>72421204</v>
      </c>
      <c r="AH26" s="86">
        <v>72421204</v>
      </c>
      <c r="AI26" s="126">
        <v>5284171</v>
      </c>
      <c r="AJ26" s="127">
        <f t="shared" si="15"/>
        <v>0.07296441799006821</v>
      </c>
      <c r="AK26" s="128">
        <f t="shared" si="16"/>
        <v>-0.7121424569876456</v>
      </c>
    </row>
    <row r="27" spans="1:37" ht="12.75">
      <c r="A27" s="62" t="s">
        <v>97</v>
      </c>
      <c r="B27" s="63" t="s">
        <v>481</v>
      </c>
      <c r="C27" s="64" t="s">
        <v>482</v>
      </c>
      <c r="D27" s="85">
        <v>76127539</v>
      </c>
      <c r="E27" s="86">
        <v>28271150</v>
      </c>
      <c r="F27" s="87">
        <f t="shared" si="0"/>
        <v>104398689</v>
      </c>
      <c r="G27" s="85">
        <v>86484825</v>
      </c>
      <c r="H27" s="86">
        <v>22971151</v>
      </c>
      <c r="I27" s="87">
        <f t="shared" si="1"/>
        <v>109455976</v>
      </c>
      <c r="J27" s="85">
        <v>20418682</v>
      </c>
      <c r="K27" s="86">
        <v>110279</v>
      </c>
      <c r="L27" s="88">
        <f t="shared" si="2"/>
        <v>20528961</v>
      </c>
      <c r="M27" s="105">
        <f t="shared" si="3"/>
        <v>0.19664002677275</v>
      </c>
      <c r="N27" s="85">
        <v>-5843457</v>
      </c>
      <c r="O27" s="86">
        <v>331321</v>
      </c>
      <c r="P27" s="88">
        <f t="shared" si="4"/>
        <v>-5512136</v>
      </c>
      <c r="Q27" s="105">
        <f t="shared" si="5"/>
        <v>-0.0527989005685694</v>
      </c>
      <c r="R27" s="85">
        <v>10389250</v>
      </c>
      <c r="S27" s="86">
        <v>484208</v>
      </c>
      <c r="T27" s="88">
        <f t="shared" si="6"/>
        <v>10873458</v>
      </c>
      <c r="U27" s="105">
        <f t="shared" si="7"/>
        <v>0.09934092588969286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24964475</v>
      </c>
      <c r="AA27" s="88">
        <f t="shared" si="11"/>
        <v>925808</v>
      </c>
      <c r="AB27" s="88">
        <f t="shared" si="12"/>
        <v>25890283</v>
      </c>
      <c r="AC27" s="105">
        <f t="shared" si="13"/>
        <v>0.23653603892765068</v>
      </c>
      <c r="AD27" s="85">
        <v>40010769</v>
      </c>
      <c r="AE27" s="86">
        <v>2375772</v>
      </c>
      <c r="AF27" s="88">
        <f t="shared" si="14"/>
        <v>42386541</v>
      </c>
      <c r="AG27" s="86">
        <v>84806758</v>
      </c>
      <c r="AH27" s="86">
        <v>84806758</v>
      </c>
      <c r="AI27" s="126">
        <v>9976633</v>
      </c>
      <c r="AJ27" s="127">
        <f t="shared" si="15"/>
        <v>0.11763959895743215</v>
      </c>
      <c r="AK27" s="128">
        <f t="shared" si="16"/>
        <v>-0.7434690884542807</v>
      </c>
    </row>
    <row r="28" spans="1:37" ht="12.75">
      <c r="A28" s="62" t="s">
        <v>97</v>
      </c>
      <c r="B28" s="63" t="s">
        <v>483</v>
      </c>
      <c r="C28" s="64" t="s">
        <v>484</v>
      </c>
      <c r="D28" s="85">
        <v>108893500</v>
      </c>
      <c r="E28" s="86">
        <v>31594000</v>
      </c>
      <c r="F28" s="87">
        <f t="shared" si="0"/>
        <v>140487500</v>
      </c>
      <c r="G28" s="85">
        <v>113879703</v>
      </c>
      <c r="H28" s="86">
        <v>30594000</v>
      </c>
      <c r="I28" s="87">
        <f t="shared" si="1"/>
        <v>144473703</v>
      </c>
      <c r="J28" s="85">
        <v>14480188</v>
      </c>
      <c r="K28" s="86">
        <v>16266175</v>
      </c>
      <c r="L28" s="88">
        <f t="shared" si="2"/>
        <v>30746363</v>
      </c>
      <c r="M28" s="105">
        <f t="shared" si="3"/>
        <v>0.21885479491057924</v>
      </c>
      <c r="N28" s="85">
        <v>32310069</v>
      </c>
      <c r="O28" s="86">
        <v>22136316</v>
      </c>
      <c r="P28" s="88">
        <f t="shared" si="4"/>
        <v>54446385</v>
      </c>
      <c r="Q28" s="105">
        <f t="shared" si="5"/>
        <v>0.3875532342735119</v>
      </c>
      <c r="R28" s="85">
        <v>23873732</v>
      </c>
      <c r="S28" s="86">
        <v>5415511</v>
      </c>
      <c r="T28" s="88">
        <f t="shared" si="6"/>
        <v>29289243</v>
      </c>
      <c r="U28" s="105">
        <f t="shared" si="7"/>
        <v>0.20273061734978856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70663989</v>
      </c>
      <c r="AA28" s="88">
        <f t="shared" si="11"/>
        <v>43818002</v>
      </c>
      <c r="AB28" s="88">
        <f t="shared" si="12"/>
        <v>114481991</v>
      </c>
      <c r="AC28" s="105">
        <f t="shared" si="13"/>
        <v>0.7924071206231905</v>
      </c>
      <c r="AD28" s="85">
        <v>34295618</v>
      </c>
      <c r="AE28" s="86">
        <v>13703451</v>
      </c>
      <c r="AF28" s="88">
        <f t="shared" si="14"/>
        <v>47999069</v>
      </c>
      <c r="AG28" s="86">
        <v>127140818</v>
      </c>
      <c r="AH28" s="86">
        <v>127140818</v>
      </c>
      <c r="AI28" s="126">
        <v>0</v>
      </c>
      <c r="AJ28" s="127">
        <f t="shared" si="15"/>
        <v>0</v>
      </c>
      <c r="AK28" s="128">
        <f t="shared" si="16"/>
        <v>-0.38979560207719866</v>
      </c>
    </row>
    <row r="29" spans="1:37" ht="12.75">
      <c r="A29" s="62" t="s">
        <v>97</v>
      </c>
      <c r="B29" s="63" t="s">
        <v>485</v>
      </c>
      <c r="C29" s="64" t="s">
        <v>486</v>
      </c>
      <c r="D29" s="85">
        <v>185010889</v>
      </c>
      <c r="E29" s="86">
        <v>52024006</v>
      </c>
      <c r="F29" s="87">
        <f t="shared" si="0"/>
        <v>237034895</v>
      </c>
      <c r="G29" s="85">
        <v>194337229</v>
      </c>
      <c r="H29" s="86">
        <v>47321006</v>
      </c>
      <c r="I29" s="87">
        <f t="shared" si="1"/>
        <v>241658235</v>
      </c>
      <c r="J29" s="85">
        <v>28986890</v>
      </c>
      <c r="K29" s="86">
        <v>4432328</v>
      </c>
      <c r="L29" s="88">
        <f t="shared" si="2"/>
        <v>33419218</v>
      </c>
      <c r="M29" s="105">
        <f t="shared" si="3"/>
        <v>0.14098860001182525</v>
      </c>
      <c r="N29" s="85">
        <v>91186796</v>
      </c>
      <c r="O29" s="86">
        <v>12021998</v>
      </c>
      <c r="P29" s="88">
        <f t="shared" si="4"/>
        <v>103208794</v>
      </c>
      <c r="Q29" s="105">
        <f t="shared" si="5"/>
        <v>0.4354160344197423</v>
      </c>
      <c r="R29" s="85">
        <v>33856786</v>
      </c>
      <c r="S29" s="86">
        <v>1517334</v>
      </c>
      <c r="T29" s="88">
        <f t="shared" si="6"/>
        <v>35374120</v>
      </c>
      <c r="U29" s="105">
        <f t="shared" si="7"/>
        <v>0.14638077614032063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154030472</v>
      </c>
      <c r="AA29" s="88">
        <f t="shared" si="11"/>
        <v>17971660</v>
      </c>
      <c r="AB29" s="88">
        <f t="shared" si="12"/>
        <v>172002132</v>
      </c>
      <c r="AC29" s="105">
        <f t="shared" si="13"/>
        <v>0.7117577929839635</v>
      </c>
      <c r="AD29" s="85">
        <v>68509299</v>
      </c>
      <c r="AE29" s="86">
        <v>28639500</v>
      </c>
      <c r="AF29" s="88">
        <f t="shared" si="14"/>
        <v>97148799</v>
      </c>
      <c r="AG29" s="86">
        <v>213887006</v>
      </c>
      <c r="AH29" s="86">
        <v>213887006</v>
      </c>
      <c r="AI29" s="126">
        <v>0</v>
      </c>
      <c r="AJ29" s="127">
        <f t="shared" si="15"/>
        <v>0</v>
      </c>
      <c r="AK29" s="128">
        <f t="shared" si="16"/>
        <v>-0.6358769190754483</v>
      </c>
    </row>
    <row r="30" spans="1:37" ht="12.75">
      <c r="A30" s="62" t="s">
        <v>112</v>
      </c>
      <c r="B30" s="63" t="s">
        <v>487</v>
      </c>
      <c r="C30" s="64" t="s">
        <v>488</v>
      </c>
      <c r="D30" s="85">
        <v>60260700</v>
      </c>
      <c r="E30" s="86">
        <v>1500000</v>
      </c>
      <c r="F30" s="87">
        <f t="shared" si="0"/>
        <v>61760700</v>
      </c>
      <c r="G30" s="85">
        <v>63828700</v>
      </c>
      <c r="H30" s="86">
        <v>2150000</v>
      </c>
      <c r="I30" s="87">
        <f t="shared" si="1"/>
        <v>65978700</v>
      </c>
      <c r="J30" s="85">
        <v>27718015</v>
      </c>
      <c r="K30" s="86">
        <v>524925</v>
      </c>
      <c r="L30" s="88">
        <f t="shared" si="2"/>
        <v>28242940</v>
      </c>
      <c r="M30" s="105">
        <f t="shared" si="3"/>
        <v>0.4572963065509296</v>
      </c>
      <c r="N30" s="85">
        <v>20086789</v>
      </c>
      <c r="O30" s="86">
        <v>149181</v>
      </c>
      <c r="P30" s="88">
        <f t="shared" si="4"/>
        <v>20235970</v>
      </c>
      <c r="Q30" s="105">
        <f t="shared" si="5"/>
        <v>0.3276512409995353</v>
      </c>
      <c r="R30" s="85">
        <v>16416993</v>
      </c>
      <c r="S30" s="86">
        <v>97975</v>
      </c>
      <c r="T30" s="88">
        <f t="shared" si="6"/>
        <v>16514968</v>
      </c>
      <c r="U30" s="105">
        <f t="shared" si="7"/>
        <v>0.25030756895786066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64221797</v>
      </c>
      <c r="AA30" s="88">
        <f t="shared" si="11"/>
        <v>772081</v>
      </c>
      <c r="AB30" s="88">
        <f t="shared" si="12"/>
        <v>64993878</v>
      </c>
      <c r="AC30" s="105">
        <f t="shared" si="13"/>
        <v>0.9850736374011613</v>
      </c>
      <c r="AD30" s="85">
        <v>60452522</v>
      </c>
      <c r="AE30" s="86">
        <v>560087</v>
      </c>
      <c r="AF30" s="88">
        <f t="shared" si="14"/>
        <v>61012609</v>
      </c>
      <c r="AG30" s="86">
        <v>60552044</v>
      </c>
      <c r="AH30" s="86">
        <v>60552044</v>
      </c>
      <c r="AI30" s="126">
        <v>27471449</v>
      </c>
      <c r="AJ30" s="127">
        <f t="shared" si="15"/>
        <v>0.4536832645979713</v>
      </c>
      <c r="AK30" s="128">
        <f t="shared" si="16"/>
        <v>-0.7293187708134232</v>
      </c>
    </row>
    <row r="31" spans="1:37" ht="16.5">
      <c r="A31" s="65"/>
      <c r="B31" s="66" t="s">
        <v>489</v>
      </c>
      <c r="C31" s="67"/>
      <c r="D31" s="89">
        <f>SUM(D22:D30)</f>
        <v>1201518438</v>
      </c>
      <c r="E31" s="90">
        <f>SUM(E22:E30)</f>
        <v>321149015</v>
      </c>
      <c r="F31" s="91">
        <f t="shared" si="0"/>
        <v>1522667453</v>
      </c>
      <c r="G31" s="89">
        <f>SUM(G22:G30)</f>
        <v>1222038581</v>
      </c>
      <c r="H31" s="90">
        <f>SUM(H22:H30)</f>
        <v>254890904</v>
      </c>
      <c r="I31" s="91">
        <f t="shared" si="1"/>
        <v>1476929485</v>
      </c>
      <c r="J31" s="89">
        <f>SUM(J22:J30)</f>
        <v>284264336</v>
      </c>
      <c r="K31" s="90">
        <f>SUM(K22:K30)</f>
        <v>34614817</v>
      </c>
      <c r="L31" s="90">
        <f t="shared" si="2"/>
        <v>318879153</v>
      </c>
      <c r="M31" s="106">
        <f t="shared" si="3"/>
        <v>0.20942140213986699</v>
      </c>
      <c r="N31" s="89">
        <f>SUM(N22:N30)</f>
        <v>283012409</v>
      </c>
      <c r="O31" s="90">
        <f>SUM(O22:O30)</f>
        <v>49355056</v>
      </c>
      <c r="P31" s="90">
        <f t="shared" si="4"/>
        <v>332367465</v>
      </c>
      <c r="Q31" s="106">
        <f t="shared" si="5"/>
        <v>0.21827974607663725</v>
      </c>
      <c r="R31" s="89">
        <f>SUM(R22:R30)</f>
        <v>223952384</v>
      </c>
      <c r="S31" s="90">
        <f>SUM(S22:S30)</f>
        <v>17962295</v>
      </c>
      <c r="T31" s="90">
        <f t="shared" si="6"/>
        <v>241914679</v>
      </c>
      <c r="U31" s="106">
        <f t="shared" si="7"/>
        <v>0.16379568656251722</v>
      </c>
      <c r="V31" s="89">
        <f>SUM(V22:V30)</f>
        <v>0</v>
      </c>
      <c r="W31" s="90">
        <f>SUM(W22:W30)</f>
        <v>0</v>
      </c>
      <c r="X31" s="90">
        <f t="shared" si="8"/>
        <v>0</v>
      </c>
      <c r="Y31" s="106">
        <f t="shared" si="9"/>
        <v>0</v>
      </c>
      <c r="Z31" s="89">
        <f t="shared" si="10"/>
        <v>791229129</v>
      </c>
      <c r="AA31" s="90">
        <f t="shared" si="11"/>
        <v>101932168</v>
      </c>
      <c r="AB31" s="90">
        <f t="shared" si="12"/>
        <v>893161297</v>
      </c>
      <c r="AC31" s="106">
        <f t="shared" si="13"/>
        <v>0.604742004321215</v>
      </c>
      <c r="AD31" s="89">
        <f>SUM(AD22:AD30)</f>
        <v>634435821</v>
      </c>
      <c r="AE31" s="90">
        <f>SUM(AE22:AE30)</f>
        <v>94601055</v>
      </c>
      <c r="AF31" s="90">
        <f t="shared" si="14"/>
        <v>729036876</v>
      </c>
      <c r="AG31" s="90">
        <f>SUM(AG22:AG30)</f>
        <v>1242895069</v>
      </c>
      <c r="AH31" s="90">
        <f>SUM(AH22:AH30)</f>
        <v>1242895069</v>
      </c>
      <c r="AI31" s="91">
        <f>SUM(AI22:AI30)</f>
        <v>201106218</v>
      </c>
      <c r="AJ31" s="129">
        <f t="shared" si="15"/>
        <v>0.16180466317386283</v>
      </c>
      <c r="AK31" s="130">
        <f t="shared" si="16"/>
        <v>-0.6681722324838888</v>
      </c>
    </row>
    <row r="32" spans="1:37" ht="12.75">
      <c r="A32" s="62" t="s">
        <v>97</v>
      </c>
      <c r="B32" s="63" t="s">
        <v>490</v>
      </c>
      <c r="C32" s="64" t="s">
        <v>491</v>
      </c>
      <c r="D32" s="85">
        <v>257325463</v>
      </c>
      <c r="E32" s="86">
        <v>27363436</v>
      </c>
      <c r="F32" s="87">
        <f t="shared" si="0"/>
        <v>284688899</v>
      </c>
      <c r="G32" s="85">
        <v>275756474</v>
      </c>
      <c r="H32" s="86">
        <v>31163436</v>
      </c>
      <c r="I32" s="87">
        <f t="shared" si="1"/>
        <v>306919910</v>
      </c>
      <c r="J32" s="85">
        <v>79449464</v>
      </c>
      <c r="K32" s="86">
        <v>9851675</v>
      </c>
      <c r="L32" s="88">
        <f t="shared" si="2"/>
        <v>89301139</v>
      </c>
      <c r="M32" s="105">
        <f t="shared" si="3"/>
        <v>0.313679737122451</v>
      </c>
      <c r="N32" s="85">
        <v>16244868</v>
      </c>
      <c r="O32" s="86">
        <v>1506180</v>
      </c>
      <c r="P32" s="88">
        <f t="shared" si="4"/>
        <v>17751048</v>
      </c>
      <c r="Q32" s="105">
        <f t="shared" si="5"/>
        <v>0.06235244177891179</v>
      </c>
      <c r="R32" s="85">
        <v>92140977</v>
      </c>
      <c r="S32" s="86">
        <v>8234058</v>
      </c>
      <c r="T32" s="88">
        <f t="shared" si="6"/>
        <v>100375035</v>
      </c>
      <c r="U32" s="105">
        <f t="shared" si="7"/>
        <v>0.32703982938089615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187835309</v>
      </c>
      <c r="AA32" s="88">
        <f t="shared" si="11"/>
        <v>19591913</v>
      </c>
      <c r="AB32" s="88">
        <f t="shared" si="12"/>
        <v>207427222</v>
      </c>
      <c r="AC32" s="105">
        <f t="shared" si="13"/>
        <v>0.6758350150695666</v>
      </c>
      <c r="AD32" s="85">
        <v>176724049</v>
      </c>
      <c r="AE32" s="86">
        <v>45744874</v>
      </c>
      <c r="AF32" s="88">
        <f t="shared" si="14"/>
        <v>222468923</v>
      </c>
      <c r="AG32" s="86">
        <v>284455231</v>
      </c>
      <c r="AH32" s="86">
        <v>284455231</v>
      </c>
      <c r="AI32" s="126">
        <v>58175020</v>
      </c>
      <c r="AJ32" s="127">
        <f t="shared" si="15"/>
        <v>0.20451379922065838</v>
      </c>
      <c r="AK32" s="128">
        <f t="shared" si="16"/>
        <v>-0.5488132290728984</v>
      </c>
    </row>
    <row r="33" spans="1:37" ht="12.75">
      <c r="A33" s="62" t="s">
        <v>97</v>
      </c>
      <c r="B33" s="63" t="s">
        <v>492</v>
      </c>
      <c r="C33" s="64" t="s">
        <v>493</v>
      </c>
      <c r="D33" s="85">
        <v>66123514</v>
      </c>
      <c r="E33" s="86">
        <v>23700000</v>
      </c>
      <c r="F33" s="87">
        <f t="shared" si="0"/>
        <v>89823514</v>
      </c>
      <c r="G33" s="85">
        <v>69529514</v>
      </c>
      <c r="H33" s="86">
        <v>22835000</v>
      </c>
      <c r="I33" s="87">
        <f t="shared" si="1"/>
        <v>92364514</v>
      </c>
      <c r="J33" s="85">
        <v>18460165</v>
      </c>
      <c r="K33" s="86">
        <v>14452</v>
      </c>
      <c r="L33" s="88">
        <f t="shared" si="2"/>
        <v>18474617</v>
      </c>
      <c r="M33" s="105">
        <f t="shared" si="3"/>
        <v>0.2056768453748091</v>
      </c>
      <c r="N33" s="85">
        <v>9844170</v>
      </c>
      <c r="O33" s="86">
        <v>4612215</v>
      </c>
      <c r="P33" s="88">
        <f t="shared" si="4"/>
        <v>14456385</v>
      </c>
      <c r="Q33" s="105">
        <f t="shared" si="5"/>
        <v>0.1609421003057173</v>
      </c>
      <c r="R33" s="85">
        <v>14586468</v>
      </c>
      <c r="S33" s="86">
        <v>1944637</v>
      </c>
      <c r="T33" s="88">
        <f t="shared" si="6"/>
        <v>16531105</v>
      </c>
      <c r="U33" s="105">
        <f t="shared" si="7"/>
        <v>0.17897679838384686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42890803</v>
      </c>
      <c r="AA33" s="88">
        <f t="shared" si="11"/>
        <v>6571304</v>
      </c>
      <c r="AB33" s="88">
        <f t="shared" si="12"/>
        <v>49462107</v>
      </c>
      <c r="AC33" s="105">
        <f t="shared" si="13"/>
        <v>0.5355098495944016</v>
      </c>
      <c r="AD33" s="85">
        <v>49546881</v>
      </c>
      <c r="AE33" s="86">
        <v>3668822</v>
      </c>
      <c r="AF33" s="88">
        <f t="shared" si="14"/>
        <v>53215703</v>
      </c>
      <c r="AG33" s="86">
        <v>67725927</v>
      </c>
      <c r="AH33" s="86">
        <v>67725927</v>
      </c>
      <c r="AI33" s="126">
        <v>17117062</v>
      </c>
      <c r="AJ33" s="127">
        <f t="shared" si="15"/>
        <v>0.25274016552036266</v>
      </c>
      <c r="AK33" s="128">
        <f t="shared" si="16"/>
        <v>-0.689356635953865</v>
      </c>
    </row>
    <row r="34" spans="1:37" ht="12.75">
      <c r="A34" s="62" t="s">
        <v>97</v>
      </c>
      <c r="B34" s="63" t="s">
        <v>494</v>
      </c>
      <c r="C34" s="64" t="s">
        <v>495</v>
      </c>
      <c r="D34" s="85">
        <v>248142845</v>
      </c>
      <c r="E34" s="86">
        <v>32554280</v>
      </c>
      <c r="F34" s="87">
        <f t="shared" si="0"/>
        <v>280697125</v>
      </c>
      <c r="G34" s="85">
        <v>252027255</v>
      </c>
      <c r="H34" s="86">
        <v>37111080</v>
      </c>
      <c r="I34" s="87">
        <f t="shared" si="1"/>
        <v>289138335</v>
      </c>
      <c r="J34" s="85">
        <v>42889490</v>
      </c>
      <c r="K34" s="86">
        <v>2808930</v>
      </c>
      <c r="L34" s="88">
        <f t="shared" si="2"/>
        <v>45698420</v>
      </c>
      <c r="M34" s="105">
        <f t="shared" si="3"/>
        <v>0.16280330623265202</v>
      </c>
      <c r="N34" s="85">
        <v>39370675</v>
      </c>
      <c r="O34" s="86">
        <v>2867058</v>
      </c>
      <c r="P34" s="88">
        <f t="shared" si="4"/>
        <v>42237733</v>
      </c>
      <c r="Q34" s="105">
        <f t="shared" si="5"/>
        <v>0.15047440546460888</v>
      </c>
      <c r="R34" s="85">
        <v>37720176</v>
      </c>
      <c r="S34" s="86">
        <v>1044638</v>
      </c>
      <c r="T34" s="88">
        <f t="shared" si="6"/>
        <v>38764814</v>
      </c>
      <c r="U34" s="105">
        <f t="shared" si="7"/>
        <v>0.13407012944167365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119980341</v>
      </c>
      <c r="AA34" s="88">
        <f t="shared" si="11"/>
        <v>6720626</v>
      </c>
      <c r="AB34" s="88">
        <f t="shared" si="12"/>
        <v>126700967</v>
      </c>
      <c r="AC34" s="105">
        <f t="shared" si="13"/>
        <v>0.4382018973720659</v>
      </c>
      <c r="AD34" s="85">
        <v>168611411</v>
      </c>
      <c r="AE34" s="86">
        <v>1277840</v>
      </c>
      <c r="AF34" s="88">
        <f t="shared" si="14"/>
        <v>169889251</v>
      </c>
      <c r="AG34" s="86">
        <v>280196576</v>
      </c>
      <c r="AH34" s="86">
        <v>280196576</v>
      </c>
      <c r="AI34" s="126">
        <v>169889251</v>
      </c>
      <c r="AJ34" s="127">
        <f t="shared" si="15"/>
        <v>0.6063216525529562</v>
      </c>
      <c r="AK34" s="128">
        <f t="shared" si="16"/>
        <v>-0.7718230331123186</v>
      </c>
    </row>
    <row r="35" spans="1:37" ht="12.75">
      <c r="A35" s="62" t="s">
        <v>97</v>
      </c>
      <c r="B35" s="63" t="s">
        <v>496</v>
      </c>
      <c r="C35" s="64" t="s">
        <v>497</v>
      </c>
      <c r="D35" s="85">
        <v>113439018</v>
      </c>
      <c r="E35" s="86">
        <v>21659000</v>
      </c>
      <c r="F35" s="87">
        <f t="shared" si="0"/>
        <v>135098018</v>
      </c>
      <c r="G35" s="85">
        <v>116715269</v>
      </c>
      <c r="H35" s="86">
        <v>26584438</v>
      </c>
      <c r="I35" s="87">
        <f t="shared" si="1"/>
        <v>143299707</v>
      </c>
      <c r="J35" s="85">
        <v>27401926</v>
      </c>
      <c r="K35" s="86">
        <v>6954986</v>
      </c>
      <c r="L35" s="88">
        <f t="shared" si="2"/>
        <v>34356912</v>
      </c>
      <c r="M35" s="105">
        <f t="shared" si="3"/>
        <v>0.25431099958846176</v>
      </c>
      <c r="N35" s="85">
        <v>24741927</v>
      </c>
      <c r="O35" s="86">
        <v>12043749</v>
      </c>
      <c r="P35" s="88">
        <f t="shared" si="4"/>
        <v>36785676</v>
      </c>
      <c r="Q35" s="105">
        <f t="shared" si="5"/>
        <v>0.2722887910909248</v>
      </c>
      <c r="R35" s="85">
        <v>22886805</v>
      </c>
      <c r="S35" s="86">
        <v>9174639</v>
      </c>
      <c r="T35" s="88">
        <f t="shared" si="6"/>
        <v>32061444</v>
      </c>
      <c r="U35" s="105">
        <f t="shared" si="7"/>
        <v>0.22373698223960778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75030658</v>
      </c>
      <c r="AA35" s="88">
        <f t="shared" si="11"/>
        <v>28173374</v>
      </c>
      <c r="AB35" s="88">
        <f t="shared" si="12"/>
        <v>103204032</v>
      </c>
      <c r="AC35" s="105">
        <f t="shared" si="13"/>
        <v>0.7201970901447831</v>
      </c>
      <c r="AD35" s="85">
        <v>67942233</v>
      </c>
      <c r="AE35" s="86">
        <v>15116557</v>
      </c>
      <c r="AF35" s="88">
        <f t="shared" si="14"/>
        <v>83058790</v>
      </c>
      <c r="AG35" s="86">
        <v>141811656</v>
      </c>
      <c r="AH35" s="86">
        <v>141811656</v>
      </c>
      <c r="AI35" s="126">
        <v>29338993</v>
      </c>
      <c r="AJ35" s="127">
        <f t="shared" si="15"/>
        <v>0.20688703473006478</v>
      </c>
      <c r="AK35" s="128">
        <f t="shared" si="16"/>
        <v>-0.6139909574892675</v>
      </c>
    </row>
    <row r="36" spans="1:37" ht="12.75">
      <c r="A36" s="62" t="s">
        <v>97</v>
      </c>
      <c r="B36" s="63" t="s">
        <v>498</v>
      </c>
      <c r="C36" s="64" t="s">
        <v>499</v>
      </c>
      <c r="D36" s="85">
        <v>804866224</v>
      </c>
      <c r="E36" s="86">
        <v>113936629</v>
      </c>
      <c r="F36" s="87">
        <f t="shared" si="0"/>
        <v>918802853</v>
      </c>
      <c r="G36" s="85">
        <v>789395305</v>
      </c>
      <c r="H36" s="86">
        <v>95301220</v>
      </c>
      <c r="I36" s="87">
        <f t="shared" si="1"/>
        <v>884696525</v>
      </c>
      <c r="J36" s="85">
        <v>166198403</v>
      </c>
      <c r="K36" s="86">
        <v>0</v>
      </c>
      <c r="L36" s="88">
        <f t="shared" si="2"/>
        <v>166198403</v>
      </c>
      <c r="M36" s="105">
        <f t="shared" si="3"/>
        <v>0.18088581512055885</v>
      </c>
      <c r="N36" s="85">
        <v>192807829</v>
      </c>
      <c r="O36" s="86">
        <v>0</v>
      </c>
      <c r="P36" s="88">
        <f t="shared" si="4"/>
        <v>192807829</v>
      </c>
      <c r="Q36" s="105">
        <f t="shared" si="5"/>
        <v>0.20984678962462908</v>
      </c>
      <c r="R36" s="85">
        <v>174304167</v>
      </c>
      <c r="S36" s="86">
        <v>0</v>
      </c>
      <c r="T36" s="88">
        <f t="shared" si="6"/>
        <v>174304167</v>
      </c>
      <c r="U36" s="105">
        <f t="shared" si="7"/>
        <v>0.1970214215546964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f t="shared" si="10"/>
        <v>533310399</v>
      </c>
      <c r="AA36" s="88">
        <f t="shared" si="11"/>
        <v>0</v>
      </c>
      <c r="AB36" s="88">
        <f t="shared" si="12"/>
        <v>533310399</v>
      </c>
      <c r="AC36" s="105">
        <f t="shared" si="13"/>
        <v>0.6028173321919627</v>
      </c>
      <c r="AD36" s="85">
        <v>338248385</v>
      </c>
      <c r="AE36" s="86">
        <v>0</v>
      </c>
      <c r="AF36" s="88">
        <f t="shared" si="14"/>
        <v>338248385</v>
      </c>
      <c r="AG36" s="86">
        <v>894591430</v>
      </c>
      <c r="AH36" s="86">
        <v>894591430</v>
      </c>
      <c r="AI36" s="126">
        <v>174186355</v>
      </c>
      <c r="AJ36" s="127">
        <f t="shared" si="15"/>
        <v>0.1947105115907493</v>
      </c>
      <c r="AK36" s="128">
        <f t="shared" si="16"/>
        <v>-0.48468588549210667</v>
      </c>
    </row>
    <row r="37" spans="1:37" ht="12.75">
      <c r="A37" s="62" t="s">
        <v>112</v>
      </c>
      <c r="B37" s="63" t="s">
        <v>500</v>
      </c>
      <c r="C37" s="64" t="s">
        <v>501</v>
      </c>
      <c r="D37" s="85">
        <v>81750000</v>
      </c>
      <c r="E37" s="86">
        <v>1820000</v>
      </c>
      <c r="F37" s="87">
        <f t="shared" si="0"/>
        <v>83570000</v>
      </c>
      <c r="G37" s="85">
        <v>83982000</v>
      </c>
      <c r="H37" s="86">
        <v>1062000</v>
      </c>
      <c r="I37" s="87">
        <f t="shared" si="1"/>
        <v>85044000</v>
      </c>
      <c r="J37" s="85">
        <v>33149663</v>
      </c>
      <c r="K37" s="86">
        <v>0</v>
      </c>
      <c r="L37" s="88">
        <f t="shared" si="2"/>
        <v>33149663</v>
      </c>
      <c r="M37" s="105">
        <f t="shared" si="3"/>
        <v>0.3966694148617925</v>
      </c>
      <c r="N37" s="85">
        <v>2276613</v>
      </c>
      <c r="O37" s="86">
        <v>33160</v>
      </c>
      <c r="P37" s="88">
        <f t="shared" si="4"/>
        <v>2309773</v>
      </c>
      <c r="Q37" s="105">
        <f t="shared" si="5"/>
        <v>0.027638781859518968</v>
      </c>
      <c r="R37" s="85">
        <v>39748852</v>
      </c>
      <c r="S37" s="86">
        <v>747275</v>
      </c>
      <c r="T37" s="88">
        <f t="shared" si="6"/>
        <v>40496127</v>
      </c>
      <c r="U37" s="105">
        <f t="shared" si="7"/>
        <v>0.47617853111330605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75175128</v>
      </c>
      <c r="AA37" s="88">
        <f t="shared" si="11"/>
        <v>780435</v>
      </c>
      <c r="AB37" s="88">
        <f t="shared" si="12"/>
        <v>75955563</v>
      </c>
      <c r="AC37" s="105">
        <f t="shared" si="13"/>
        <v>0.893132531395513</v>
      </c>
      <c r="AD37" s="85">
        <v>71597180</v>
      </c>
      <c r="AE37" s="86">
        <v>90798</v>
      </c>
      <c r="AF37" s="88">
        <f t="shared" si="14"/>
        <v>71687978</v>
      </c>
      <c r="AG37" s="86">
        <v>77661400</v>
      </c>
      <c r="AH37" s="86">
        <v>77661400</v>
      </c>
      <c r="AI37" s="126">
        <v>19629532</v>
      </c>
      <c r="AJ37" s="127">
        <f t="shared" si="15"/>
        <v>0.2527578951705738</v>
      </c>
      <c r="AK37" s="128">
        <f t="shared" si="16"/>
        <v>-0.4351057439505408</v>
      </c>
    </row>
    <row r="38" spans="1:37" ht="16.5">
      <c r="A38" s="65"/>
      <c r="B38" s="66" t="s">
        <v>502</v>
      </c>
      <c r="C38" s="67"/>
      <c r="D38" s="89">
        <f>SUM(D32:D37)</f>
        <v>1571647064</v>
      </c>
      <c r="E38" s="90">
        <f>SUM(E32:E37)</f>
        <v>221033345</v>
      </c>
      <c r="F38" s="91">
        <f t="shared" si="0"/>
        <v>1792680409</v>
      </c>
      <c r="G38" s="89">
        <f>SUM(G32:G37)</f>
        <v>1587405817</v>
      </c>
      <c r="H38" s="90">
        <f>SUM(H32:H37)</f>
        <v>214057174</v>
      </c>
      <c r="I38" s="91">
        <f t="shared" si="1"/>
        <v>1801462991</v>
      </c>
      <c r="J38" s="89">
        <f>SUM(J32:J37)</f>
        <v>367549111</v>
      </c>
      <c r="K38" s="90">
        <f>SUM(K32:K37)</f>
        <v>19630043</v>
      </c>
      <c r="L38" s="90">
        <f t="shared" si="2"/>
        <v>387179154</v>
      </c>
      <c r="M38" s="106">
        <f t="shared" si="3"/>
        <v>0.21597779060684766</v>
      </c>
      <c r="N38" s="89">
        <f>SUM(N32:N37)</f>
        <v>285286082</v>
      </c>
      <c r="O38" s="90">
        <f>SUM(O32:O37)</f>
        <v>21062362</v>
      </c>
      <c r="P38" s="90">
        <f t="shared" si="4"/>
        <v>306348444</v>
      </c>
      <c r="Q38" s="106">
        <f t="shared" si="5"/>
        <v>0.1708884876869316</v>
      </c>
      <c r="R38" s="89">
        <f>SUM(R32:R37)</f>
        <v>381387445</v>
      </c>
      <c r="S38" s="90">
        <f>SUM(S32:S37)</f>
        <v>21145247</v>
      </c>
      <c r="T38" s="90">
        <f t="shared" si="6"/>
        <v>402532692</v>
      </c>
      <c r="U38" s="106">
        <f t="shared" si="7"/>
        <v>0.22344766115708675</v>
      </c>
      <c r="V38" s="89">
        <f>SUM(V32:V37)</f>
        <v>0</v>
      </c>
      <c r="W38" s="90">
        <f>SUM(W32:W37)</f>
        <v>0</v>
      </c>
      <c r="X38" s="90">
        <f t="shared" si="8"/>
        <v>0</v>
      </c>
      <c r="Y38" s="106">
        <f t="shared" si="9"/>
        <v>0</v>
      </c>
      <c r="Z38" s="89">
        <f t="shared" si="10"/>
        <v>1034222638</v>
      </c>
      <c r="AA38" s="90">
        <f t="shared" si="11"/>
        <v>61837652</v>
      </c>
      <c r="AB38" s="90">
        <f t="shared" si="12"/>
        <v>1096060290</v>
      </c>
      <c r="AC38" s="106">
        <f t="shared" si="13"/>
        <v>0.6084278697235806</v>
      </c>
      <c r="AD38" s="89">
        <f>SUM(AD32:AD37)</f>
        <v>872670139</v>
      </c>
      <c r="AE38" s="90">
        <f>SUM(AE32:AE37)</f>
        <v>65898891</v>
      </c>
      <c r="AF38" s="90">
        <f t="shared" si="14"/>
        <v>938569030</v>
      </c>
      <c r="AG38" s="90">
        <f>SUM(AG32:AG37)</f>
        <v>1746442220</v>
      </c>
      <c r="AH38" s="90">
        <f>SUM(AH32:AH37)</f>
        <v>1746442220</v>
      </c>
      <c r="AI38" s="91">
        <f>SUM(AI32:AI37)</f>
        <v>468336213</v>
      </c>
      <c r="AJ38" s="129">
        <f t="shared" si="15"/>
        <v>0.26816587897193644</v>
      </c>
      <c r="AK38" s="130">
        <f t="shared" si="16"/>
        <v>-0.5711208455280055</v>
      </c>
    </row>
    <row r="39" spans="1:37" ht="12.75">
      <c r="A39" s="62" t="s">
        <v>97</v>
      </c>
      <c r="B39" s="63" t="s">
        <v>79</v>
      </c>
      <c r="C39" s="64" t="s">
        <v>80</v>
      </c>
      <c r="D39" s="85">
        <v>2212561218</v>
      </c>
      <c r="E39" s="86">
        <v>154456000</v>
      </c>
      <c r="F39" s="87">
        <f t="shared" si="0"/>
        <v>2367017218</v>
      </c>
      <c r="G39" s="85">
        <v>2254156218</v>
      </c>
      <c r="H39" s="86">
        <v>155445797</v>
      </c>
      <c r="I39" s="87">
        <f t="shared" si="1"/>
        <v>2409602015</v>
      </c>
      <c r="J39" s="85">
        <v>1505815086</v>
      </c>
      <c r="K39" s="86">
        <v>15222926</v>
      </c>
      <c r="L39" s="88">
        <f t="shared" si="2"/>
        <v>1521038012</v>
      </c>
      <c r="M39" s="105">
        <f t="shared" si="3"/>
        <v>0.6425969361072894</v>
      </c>
      <c r="N39" s="85">
        <v>-372738893</v>
      </c>
      <c r="O39" s="86">
        <v>31472750</v>
      </c>
      <c r="P39" s="88">
        <f t="shared" si="4"/>
        <v>-341266143</v>
      </c>
      <c r="Q39" s="105">
        <f t="shared" si="5"/>
        <v>-0.14417560649953837</v>
      </c>
      <c r="R39" s="85">
        <v>453318139</v>
      </c>
      <c r="S39" s="86">
        <v>24232387</v>
      </c>
      <c r="T39" s="88">
        <f t="shared" si="6"/>
        <v>477550526</v>
      </c>
      <c r="U39" s="105">
        <f t="shared" si="7"/>
        <v>0.1981864735450929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1586394332</v>
      </c>
      <c r="AA39" s="88">
        <f t="shared" si="11"/>
        <v>70928063</v>
      </c>
      <c r="AB39" s="88">
        <f t="shared" si="12"/>
        <v>1657322395</v>
      </c>
      <c r="AC39" s="105">
        <f t="shared" si="13"/>
        <v>0.6877992235576712</v>
      </c>
      <c r="AD39" s="85">
        <v>1551046473</v>
      </c>
      <c r="AE39" s="86">
        <v>86248650</v>
      </c>
      <c r="AF39" s="88">
        <f t="shared" si="14"/>
        <v>1637295123</v>
      </c>
      <c r="AG39" s="86">
        <v>2387896732</v>
      </c>
      <c r="AH39" s="86">
        <v>2387896732</v>
      </c>
      <c r="AI39" s="126">
        <v>397255316</v>
      </c>
      <c r="AJ39" s="127">
        <f t="shared" si="15"/>
        <v>0.1663620166971274</v>
      </c>
      <c r="AK39" s="128">
        <f t="shared" si="16"/>
        <v>-0.7083295984385584</v>
      </c>
    </row>
    <row r="40" spans="1:37" ht="12.75">
      <c r="A40" s="62" t="s">
        <v>97</v>
      </c>
      <c r="B40" s="63" t="s">
        <v>503</v>
      </c>
      <c r="C40" s="64" t="s">
        <v>504</v>
      </c>
      <c r="D40" s="85">
        <v>216121983</v>
      </c>
      <c r="E40" s="86">
        <v>26672000</v>
      </c>
      <c r="F40" s="87">
        <f t="shared" si="0"/>
        <v>242793983</v>
      </c>
      <c r="G40" s="85">
        <v>322125383</v>
      </c>
      <c r="H40" s="86">
        <v>29372000</v>
      </c>
      <c r="I40" s="87">
        <f t="shared" si="1"/>
        <v>351497383</v>
      </c>
      <c r="J40" s="85">
        <v>81621276</v>
      </c>
      <c r="K40" s="86">
        <v>1089089</v>
      </c>
      <c r="L40" s="88">
        <f t="shared" si="2"/>
        <v>82710365</v>
      </c>
      <c r="M40" s="105">
        <f t="shared" si="3"/>
        <v>0.34066068680128697</v>
      </c>
      <c r="N40" s="85">
        <v>43969754</v>
      </c>
      <c r="O40" s="86">
        <v>4802094</v>
      </c>
      <c r="P40" s="88">
        <f t="shared" si="4"/>
        <v>48771848</v>
      </c>
      <c r="Q40" s="105">
        <f t="shared" si="5"/>
        <v>0.20087749868167037</v>
      </c>
      <c r="R40" s="85">
        <v>90362855</v>
      </c>
      <c r="S40" s="86">
        <v>1402620</v>
      </c>
      <c r="T40" s="88">
        <f t="shared" si="6"/>
        <v>91765475</v>
      </c>
      <c r="U40" s="105">
        <f t="shared" si="7"/>
        <v>0.2610701514099182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215953885</v>
      </c>
      <c r="AA40" s="88">
        <f t="shared" si="11"/>
        <v>7293803</v>
      </c>
      <c r="AB40" s="88">
        <f t="shared" si="12"/>
        <v>223247688</v>
      </c>
      <c r="AC40" s="105">
        <f t="shared" si="13"/>
        <v>0.6351332863266297</v>
      </c>
      <c r="AD40" s="85">
        <v>181285046</v>
      </c>
      <c r="AE40" s="86">
        <v>26820127</v>
      </c>
      <c r="AF40" s="88">
        <f t="shared" si="14"/>
        <v>208105173</v>
      </c>
      <c r="AG40" s="86">
        <v>223041483</v>
      </c>
      <c r="AH40" s="86">
        <v>223041483</v>
      </c>
      <c r="AI40" s="126">
        <v>74494756</v>
      </c>
      <c r="AJ40" s="127">
        <f t="shared" si="15"/>
        <v>0.333995071221796</v>
      </c>
      <c r="AK40" s="128">
        <f t="shared" si="16"/>
        <v>-0.5590427970764571</v>
      </c>
    </row>
    <row r="41" spans="1:37" ht="12.75">
      <c r="A41" s="62" t="s">
        <v>97</v>
      </c>
      <c r="B41" s="63" t="s">
        <v>505</v>
      </c>
      <c r="C41" s="64" t="s">
        <v>506</v>
      </c>
      <c r="D41" s="85">
        <v>133745301</v>
      </c>
      <c r="E41" s="86">
        <v>32340000</v>
      </c>
      <c r="F41" s="87">
        <f t="shared" si="0"/>
        <v>166085301</v>
      </c>
      <c r="G41" s="85">
        <v>126690291</v>
      </c>
      <c r="H41" s="86">
        <v>64104000</v>
      </c>
      <c r="I41" s="87">
        <f t="shared" si="1"/>
        <v>190794291</v>
      </c>
      <c r="J41" s="85">
        <v>17057874</v>
      </c>
      <c r="K41" s="86">
        <v>8330102</v>
      </c>
      <c r="L41" s="88">
        <f t="shared" si="2"/>
        <v>25387976</v>
      </c>
      <c r="M41" s="105">
        <f t="shared" si="3"/>
        <v>0.15286106504994082</v>
      </c>
      <c r="N41" s="85">
        <v>8416589</v>
      </c>
      <c r="O41" s="86">
        <v>8371510</v>
      </c>
      <c r="P41" s="88">
        <f t="shared" si="4"/>
        <v>16788099</v>
      </c>
      <c r="Q41" s="105">
        <f t="shared" si="5"/>
        <v>0.1010811847822704</v>
      </c>
      <c r="R41" s="85">
        <v>55866331</v>
      </c>
      <c r="S41" s="86">
        <v>24111507</v>
      </c>
      <c r="T41" s="88">
        <f t="shared" si="6"/>
        <v>79977838</v>
      </c>
      <c r="U41" s="105">
        <f t="shared" si="7"/>
        <v>0.41918360125356163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f t="shared" si="10"/>
        <v>81340794</v>
      </c>
      <c r="AA41" s="88">
        <f t="shared" si="11"/>
        <v>40813119</v>
      </c>
      <c r="AB41" s="88">
        <f t="shared" si="12"/>
        <v>122153913</v>
      </c>
      <c r="AC41" s="105">
        <f t="shared" si="13"/>
        <v>0.6402388266428789</v>
      </c>
      <c r="AD41" s="85">
        <v>41309374</v>
      </c>
      <c r="AE41" s="86">
        <v>15812465</v>
      </c>
      <c r="AF41" s="88">
        <f t="shared" si="14"/>
        <v>57121839</v>
      </c>
      <c r="AG41" s="86">
        <v>149269681</v>
      </c>
      <c r="AH41" s="86">
        <v>149269681</v>
      </c>
      <c r="AI41" s="126">
        <v>15893207</v>
      </c>
      <c r="AJ41" s="127">
        <f t="shared" si="15"/>
        <v>0.10647310889610596</v>
      </c>
      <c r="AK41" s="128">
        <f t="shared" si="16"/>
        <v>0.4001271562703015</v>
      </c>
    </row>
    <row r="42" spans="1:37" ht="12.75">
      <c r="A42" s="62" t="s">
        <v>97</v>
      </c>
      <c r="B42" s="63" t="s">
        <v>507</v>
      </c>
      <c r="C42" s="64" t="s">
        <v>508</v>
      </c>
      <c r="D42" s="85">
        <v>424931462</v>
      </c>
      <c r="E42" s="86">
        <v>93082214</v>
      </c>
      <c r="F42" s="87">
        <f t="shared" si="0"/>
        <v>518013676</v>
      </c>
      <c r="G42" s="85">
        <v>421180837</v>
      </c>
      <c r="H42" s="86">
        <v>128160430</v>
      </c>
      <c r="I42" s="87">
        <f t="shared" si="1"/>
        <v>549341267</v>
      </c>
      <c r="J42" s="85">
        <v>120651357</v>
      </c>
      <c r="K42" s="86">
        <v>4153771</v>
      </c>
      <c r="L42" s="88">
        <f t="shared" si="2"/>
        <v>124805128</v>
      </c>
      <c r="M42" s="105">
        <f t="shared" si="3"/>
        <v>0.24093017961170585</v>
      </c>
      <c r="N42" s="85">
        <v>76033141</v>
      </c>
      <c r="O42" s="86">
        <v>12635618</v>
      </c>
      <c r="P42" s="88">
        <f t="shared" si="4"/>
        <v>88668759</v>
      </c>
      <c r="Q42" s="105">
        <f t="shared" si="5"/>
        <v>0.17117069125410503</v>
      </c>
      <c r="R42" s="85">
        <v>48966126</v>
      </c>
      <c r="S42" s="86">
        <v>8294615</v>
      </c>
      <c r="T42" s="88">
        <f t="shared" si="6"/>
        <v>57260741</v>
      </c>
      <c r="U42" s="105">
        <f t="shared" si="7"/>
        <v>0.10423528039811363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f t="shared" si="10"/>
        <v>245650624</v>
      </c>
      <c r="AA42" s="88">
        <f t="shared" si="11"/>
        <v>25084004</v>
      </c>
      <c r="AB42" s="88">
        <f t="shared" si="12"/>
        <v>270734628</v>
      </c>
      <c r="AC42" s="105">
        <f t="shared" si="13"/>
        <v>0.492835044922995</v>
      </c>
      <c r="AD42" s="85">
        <v>281409328</v>
      </c>
      <c r="AE42" s="86">
        <v>14061215</v>
      </c>
      <c r="AF42" s="88">
        <f t="shared" si="14"/>
        <v>295470543</v>
      </c>
      <c r="AG42" s="86">
        <v>435919040</v>
      </c>
      <c r="AH42" s="86">
        <v>435919040</v>
      </c>
      <c r="AI42" s="126">
        <v>121897668</v>
      </c>
      <c r="AJ42" s="127">
        <f t="shared" si="15"/>
        <v>0.2796337319883986</v>
      </c>
      <c r="AK42" s="128">
        <f t="shared" si="16"/>
        <v>-0.8062049082165189</v>
      </c>
    </row>
    <row r="43" spans="1:37" ht="12.75">
      <c r="A43" s="62" t="s">
        <v>112</v>
      </c>
      <c r="B43" s="63" t="s">
        <v>509</v>
      </c>
      <c r="C43" s="64" t="s">
        <v>510</v>
      </c>
      <c r="D43" s="85">
        <v>137852110</v>
      </c>
      <c r="E43" s="86">
        <v>8740390</v>
      </c>
      <c r="F43" s="87">
        <f t="shared" si="0"/>
        <v>146592500</v>
      </c>
      <c r="G43" s="85">
        <v>139921110</v>
      </c>
      <c r="H43" s="86">
        <v>12126170</v>
      </c>
      <c r="I43" s="87">
        <f t="shared" si="1"/>
        <v>152047280</v>
      </c>
      <c r="J43" s="85">
        <v>57483126</v>
      </c>
      <c r="K43" s="86">
        <v>27582</v>
      </c>
      <c r="L43" s="88">
        <f t="shared" si="2"/>
        <v>57510708</v>
      </c>
      <c r="M43" s="105">
        <f t="shared" si="3"/>
        <v>0.3923168511349489</v>
      </c>
      <c r="N43" s="85">
        <v>12258587</v>
      </c>
      <c r="O43" s="86">
        <v>34222</v>
      </c>
      <c r="P43" s="88">
        <f t="shared" si="4"/>
        <v>12292809</v>
      </c>
      <c r="Q43" s="105">
        <f t="shared" si="5"/>
        <v>0.08385701178436823</v>
      </c>
      <c r="R43" s="85">
        <v>63357492</v>
      </c>
      <c r="S43" s="86">
        <v>135502</v>
      </c>
      <c r="T43" s="88">
        <f t="shared" si="6"/>
        <v>63492994</v>
      </c>
      <c r="U43" s="105">
        <f t="shared" si="7"/>
        <v>0.41758717420002517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f t="shared" si="10"/>
        <v>133099205</v>
      </c>
      <c r="AA43" s="88">
        <f t="shared" si="11"/>
        <v>197306</v>
      </c>
      <c r="AB43" s="88">
        <f t="shared" si="12"/>
        <v>133296511</v>
      </c>
      <c r="AC43" s="105">
        <f t="shared" si="13"/>
        <v>0.876678037252623</v>
      </c>
      <c r="AD43" s="85">
        <v>99097760</v>
      </c>
      <c r="AE43" s="86">
        <v>384676</v>
      </c>
      <c r="AF43" s="88">
        <f t="shared" si="14"/>
        <v>99482436</v>
      </c>
      <c r="AG43" s="86">
        <v>139769610</v>
      </c>
      <c r="AH43" s="86">
        <v>139769610</v>
      </c>
      <c r="AI43" s="126">
        <v>2842580</v>
      </c>
      <c r="AJ43" s="127">
        <f t="shared" si="15"/>
        <v>0.020337611301913198</v>
      </c>
      <c r="AK43" s="128">
        <f t="shared" si="16"/>
        <v>-0.3617667946932863</v>
      </c>
    </row>
    <row r="44" spans="1:37" ht="16.5">
      <c r="A44" s="65"/>
      <c r="B44" s="66" t="s">
        <v>511</v>
      </c>
      <c r="C44" s="67"/>
      <c r="D44" s="89">
        <f>SUM(D39:D43)</f>
        <v>3125212074</v>
      </c>
      <c r="E44" s="90">
        <f>SUM(E39:E43)</f>
        <v>315290604</v>
      </c>
      <c r="F44" s="91">
        <f t="shared" si="0"/>
        <v>3440502678</v>
      </c>
      <c r="G44" s="89">
        <f>SUM(G39:G43)</f>
        <v>3264073839</v>
      </c>
      <c r="H44" s="90">
        <f>SUM(H39:H43)</f>
        <v>389208397</v>
      </c>
      <c r="I44" s="91">
        <f t="shared" si="1"/>
        <v>3653282236</v>
      </c>
      <c r="J44" s="89">
        <f>SUM(J39:J43)</f>
        <v>1782628719</v>
      </c>
      <c r="K44" s="90">
        <f>SUM(K39:K43)</f>
        <v>28823470</v>
      </c>
      <c r="L44" s="90">
        <f t="shared" si="2"/>
        <v>1811452189</v>
      </c>
      <c r="M44" s="106">
        <f t="shared" si="3"/>
        <v>0.5265080014566407</v>
      </c>
      <c r="N44" s="89">
        <f>SUM(N39:N43)</f>
        <v>-232060822</v>
      </c>
      <c r="O44" s="90">
        <f>SUM(O39:O43)</f>
        <v>57316194</v>
      </c>
      <c r="P44" s="90">
        <f t="shared" si="4"/>
        <v>-174744628</v>
      </c>
      <c r="Q44" s="106">
        <f t="shared" si="5"/>
        <v>-0.05079043510629699</v>
      </c>
      <c r="R44" s="89">
        <f>SUM(R39:R43)</f>
        <v>711870943</v>
      </c>
      <c r="S44" s="90">
        <f>SUM(S39:S43)</f>
        <v>58176631</v>
      </c>
      <c r="T44" s="90">
        <f t="shared" si="6"/>
        <v>770047574</v>
      </c>
      <c r="U44" s="106">
        <f t="shared" si="7"/>
        <v>0.21078239354513426</v>
      </c>
      <c r="V44" s="89">
        <f>SUM(V39:V43)</f>
        <v>0</v>
      </c>
      <c r="W44" s="90">
        <f>SUM(W39:W43)</f>
        <v>0</v>
      </c>
      <c r="X44" s="90">
        <f t="shared" si="8"/>
        <v>0</v>
      </c>
      <c r="Y44" s="106">
        <f t="shared" si="9"/>
        <v>0</v>
      </c>
      <c r="Z44" s="89">
        <f t="shared" si="10"/>
        <v>2262438840</v>
      </c>
      <c r="AA44" s="90">
        <f t="shared" si="11"/>
        <v>144316295</v>
      </c>
      <c r="AB44" s="90">
        <f t="shared" si="12"/>
        <v>2406755135</v>
      </c>
      <c r="AC44" s="106">
        <f t="shared" si="13"/>
        <v>0.658792554071916</v>
      </c>
      <c r="AD44" s="89">
        <f>SUM(AD39:AD43)</f>
        <v>2154147981</v>
      </c>
      <c r="AE44" s="90">
        <f>SUM(AE39:AE43)</f>
        <v>143327133</v>
      </c>
      <c r="AF44" s="90">
        <f t="shared" si="14"/>
        <v>2297475114</v>
      </c>
      <c r="AG44" s="90">
        <f>SUM(AG39:AG43)</f>
        <v>3335896546</v>
      </c>
      <c r="AH44" s="90">
        <f>SUM(AH39:AH43)</f>
        <v>3335896546</v>
      </c>
      <c r="AI44" s="91">
        <f>SUM(AI39:AI43)</f>
        <v>612383527</v>
      </c>
      <c r="AJ44" s="129">
        <f t="shared" si="15"/>
        <v>0.18357389641902883</v>
      </c>
      <c r="AK44" s="130">
        <f t="shared" si="16"/>
        <v>-0.664828763842706</v>
      </c>
    </row>
    <row r="45" spans="1:37" ht="16.5">
      <c r="A45" s="68"/>
      <c r="B45" s="69" t="s">
        <v>512</v>
      </c>
      <c r="C45" s="70"/>
      <c r="D45" s="92">
        <f>SUM(D9:D12,D14:D20,D22:D30,D32:D37,D39:D43)</f>
        <v>8013319584</v>
      </c>
      <c r="E45" s="93">
        <f>SUM(E9:E12,E14:E20,E22:E30,E32:E37,E39:E43)</f>
        <v>1309936668</v>
      </c>
      <c r="F45" s="94">
        <f t="shared" si="0"/>
        <v>9323256252</v>
      </c>
      <c r="G45" s="92">
        <f>SUM(G9:G12,G14:G20,G22:G30,G32:G37,G39:G43)</f>
        <v>8327304846</v>
      </c>
      <c r="H45" s="93">
        <f>SUM(H9:H12,H14:H20,H22:H30,H32:H37,H39:H43)</f>
        <v>1447362121</v>
      </c>
      <c r="I45" s="94">
        <f t="shared" si="1"/>
        <v>9774666967</v>
      </c>
      <c r="J45" s="92">
        <f>SUM(J9:J12,J14:J20,J22:J30,J32:J37,J39:J43)</f>
        <v>3243396302</v>
      </c>
      <c r="K45" s="93">
        <f>SUM(K9:K12,K14:K20,K22:K30,K32:K37,K39:K43)</f>
        <v>181470191</v>
      </c>
      <c r="L45" s="93">
        <f t="shared" si="2"/>
        <v>3424866493</v>
      </c>
      <c r="M45" s="107">
        <f t="shared" si="3"/>
        <v>0.36734660084724224</v>
      </c>
      <c r="N45" s="92">
        <f>SUM(N9:N12,N14:N20,N22:N30,N32:N37,N39:N43)</f>
        <v>789259234</v>
      </c>
      <c r="O45" s="93">
        <f>SUM(O9:O12,O14:O20,O22:O30,O32:O37,O39:O43)</f>
        <v>260524494</v>
      </c>
      <c r="P45" s="93">
        <f t="shared" si="4"/>
        <v>1049783728</v>
      </c>
      <c r="Q45" s="107">
        <f t="shared" si="5"/>
        <v>0.1125983990598567</v>
      </c>
      <c r="R45" s="92">
        <f>SUM(R9:R12,R14:R20,R22:R30,R32:R37,R39:R43)</f>
        <v>1674158554</v>
      </c>
      <c r="S45" s="93">
        <f>SUM(S9:S12,S14:S20,S22:S30,S32:S37,S39:S43)</f>
        <v>150680737</v>
      </c>
      <c r="T45" s="93">
        <f t="shared" si="6"/>
        <v>1824839291</v>
      </c>
      <c r="U45" s="107">
        <f t="shared" si="7"/>
        <v>0.18669068697284447</v>
      </c>
      <c r="V45" s="92">
        <f>SUM(V9:V12,V14:V20,V22:V30,V32:V37,V39:V43)</f>
        <v>0</v>
      </c>
      <c r="W45" s="93">
        <f>SUM(W9:W12,W14:W20,W22:W30,W32:W37,W39:W43)</f>
        <v>0</v>
      </c>
      <c r="X45" s="93">
        <f t="shared" si="8"/>
        <v>0</v>
      </c>
      <c r="Y45" s="107">
        <f t="shared" si="9"/>
        <v>0</v>
      </c>
      <c r="Z45" s="92">
        <f t="shared" si="10"/>
        <v>5706814090</v>
      </c>
      <c r="AA45" s="93">
        <f t="shared" si="11"/>
        <v>592675422</v>
      </c>
      <c r="AB45" s="93">
        <f t="shared" si="12"/>
        <v>6299489512</v>
      </c>
      <c r="AC45" s="107">
        <f t="shared" si="13"/>
        <v>0.6444710119810264</v>
      </c>
      <c r="AD45" s="92">
        <f>SUM(AD9:AD12,AD14:AD20,AD22:AD30,AD32:AD37,AD39:AD43)</f>
        <v>5227229440</v>
      </c>
      <c r="AE45" s="93">
        <f>SUM(AE9:AE12,AE14:AE20,AE22:AE30,AE32:AE37,AE39:AE43)</f>
        <v>575081819</v>
      </c>
      <c r="AF45" s="93">
        <f t="shared" si="14"/>
        <v>5802311259</v>
      </c>
      <c r="AG45" s="93">
        <f>SUM(AG9:AG12,AG14:AG20,AG22:AG30,AG32:AG37,AG39:AG43)</f>
        <v>8864002012</v>
      </c>
      <c r="AH45" s="93">
        <f>SUM(AH9:AH12,AH14:AH20,AH22:AH30,AH32:AH37,AH39:AH43)</f>
        <v>8864002012</v>
      </c>
      <c r="AI45" s="94">
        <f>SUM(AI9:AI12,AI14:AI20,AI22:AI30,AI32:AI37,AI39:AI43)</f>
        <v>1819614407</v>
      </c>
      <c r="AJ45" s="131">
        <f t="shared" si="15"/>
        <v>0.20528136213604462</v>
      </c>
      <c r="AK45" s="132">
        <f t="shared" si="16"/>
        <v>-0.6854978629129072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513</v>
      </c>
      <c r="C9" s="64" t="s">
        <v>514</v>
      </c>
      <c r="D9" s="85">
        <v>500378310</v>
      </c>
      <c r="E9" s="86">
        <v>192688600</v>
      </c>
      <c r="F9" s="87">
        <f>$D9+$E9</f>
        <v>693066910</v>
      </c>
      <c r="G9" s="85">
        <v>558164130</v>
      </c>
      <c r="H9" s="86">
        <v>199499594</v>
      </c>
      <c r="I9" s="87">
        <f>$G9+$H9</f>
        <v>757663724</v>
      </c>
      <c r="J9" s="85">
        <v>202234139</v>
      </c>
      <c r="K9" s="86">
        <v>24146134</v>
      </c>
      <c r="L9" s="88">
        <f>$J9+$K9</f>
        <v>226380273</v>
      </c>
      <c r="M9" s="105">
        <f>IF($F9=0,0,$L9/$F9)</f>
        <v>0.3266355235456271</v>
      </c>
      <c r="N9" s="85">
        <v>222186041</v>
      </c>
      <c r="O9" s="86">
        <v>60881655</v>
      </c>
      <c r="P9" s="88">
        <f>$N9+$O9</f>
        <v>283067696</v>
      </c>
      <c r="Q9" s="105">
        <f>IF($F9=0,0,$P9/$F9)</f>
        <v>0.4084276596036016</v>
      </c>
      <c r="R9" s="85">
        <v>160682652</v>
      </c>
      <c r="S9" s="86">
        <v>30905834</v>
      </c>
      <c r="T9" s="88">
        <f>$R9+$S9</f>
        <v>191588486</v>
      </c>
      <c r="U9" s="105">
        <f>IF($I9=0,0,$T9/$I9)</f>
        <v>0.25286743964529573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585102832</v>
      </c>
      <c r="AA9" s="88">
        <f>$K9+$O9+$S9</f>
        <v>115933623</v>
      </c>
      <c r="AB9" s="88">
        <f>$Z9+$AA9</f>
        <v>701036455</v>
      </c>
      <c r="AC9" s="105">
        <f>IF($I9=0,0,$AB9/$I9)</f>
        <v>0.9252606833265783</v>
      </c>
      <c r="AD9" s="85">
        <v>490080811</v>
      </c>
      <c r="AE9" s="86">
        <v>89084694</v>
      </c>
      <c r="AF9" s="88">
        <f>$AD9+$AE9</f>
        <v>579165505</v>
      </c>
      <c r="AG9" s="86">
        <v>575878408</v>
      </c>
      <c r="AH9" s="86">
        <v>575878408</v>
      </c>
      <c r="AI9" s="126">
        <v>181740878</v>
      </c>
      <c r="AJ9" s="127">
        <f>IF($AH9=0,0,$AI9/$AH9)</f>
        <v>0.31558897759542326</v>
      </c>
      <c r="AK9" s="128">
        <f>IF($AF9=0,0,(($T9/$AF9)-1))</f>
        <v>-0.6691990728971333</v>
      </c>
    </row>
    <row r="10" spans="1:37" ht="12.75">
      <c r="A10" s="62" t="s">
        <v>97</v>
      </c>
      <c r="B10" s="63" t="s">
        <v>81</v>
      </c>
      <c r="C10" s="64" t="s">
        <v>82</v>
      </c>
      <c r="D10" s="85">
        <v>2061211685</v>
      </c>
      <c r="E10" s="86">
        <v>281482417</v>
      </c>
      <c r="F10" s="87">
        <f aca="true" t="shared" si="0" ref="F10:F35">$D10+$E10</f>
        <v>2342694102</v>
      </c>
      <c r="G10" s="85">
        <v>2211402324</v>
      </c>
      <c r="H10" s="86">
        <v>421989075</v>
      </c>
      <c r="I10" s="87">
        <f aca="true" t="shared" si="1" ref="I10:I35">$G10+$H10</f>
        <v>2633391399</v>
      </c>
      <c r="J10" s="85">
        <v>657772394</v>
      </c>
      <c r="K10" s="86">
        <v>35361075</v>
      </c>
      <c r="L10" s="88">
        <f aca="true" t="shared" si="2" ref="L10:L35">$J10+$K10</f>
        <v>693133469</v>
      </c>
      <c r="M10" s="105">
        <f aca="true" t="shared" si="3" ref="M10:M35">IF($F10=0,0,$L10/$F10)</f>
        <v>0.2958702411929323</v>
      </c>
      <c r="N10" s="85">
        <v>696612922</v>
      </c>
      <c r="O10" s="86">
        <v>87008820</v>
      </c>
      <c r="P10" s="88">
        <f aca="true" t="shared" si="4" ref="P10:P35">$N10+$O10</f>
        <v>783621742</v>
      </c>
      <c r="Q10" s="105">
        <f aca="true" t="shared" si="5" ref="Q10:Q35">IF($F10=0,0,$P10/$F10)</f>
        <v>0.3344959725347872</v>
      </c>
      <c r="R10" s="85">
        <v>202128270</v>
      </c>
      <c r="S10" s="86">
        <v>68593538</v>
      </c>
      <c r="T10" s="88">
        <f aca="true" t="shared" si="6" ref="T10:T35">$R10+$S10</f>
        <v>270721808</v>
      </c>
      <c r="U10" s="105">
        <f aca="true" t="shared" si="7" ref="U10:U35">IF($I10=0,0,$T10/$I10)</f>
        <v>0.1028034830305907</v>
      </c>
      <c r="V10" s="85">
        <v>0</v>
      </c>
      <c r="W10" s="86">
        <v>0</v>
      </c>
      <c r="X10" s="88">
        <f aca="true" t="shared" si="8" ref="X10:X35">$V10+$W10</f>
        <v>0</v>
      </c>
      <c r="Y10" s="105">
        <f aca="true" t="shared" si="9" ref="Y10:Y35">IF($I10=0,0,$X10/$I10)</f>
        <v>0</v>
      </c>
      <c r="Z10" s="125">
        <f aca="true" t="shared" si="10" ref="Z10:Z35">$J10+$N10+$R10</f>
        <v>1556513586</v>
      </c>
      <c r="AA10" s="88">
        <f aca="true" t="shared" si="11" ref="AA10:AA35">$K10+$O10+$S10</f>
        <v>190963433</v>
      </c>
      <c r="AB10" s="88">
        <f aca="true" t="shared" si="12" ref="AB10:AB35">$Z10+$AA10</f>
        <v>1747477019</v>
      </c>
      <c r="AC10" s="105">
        <f aca="true" t="shared" si="13" ref="AC10:AC35">IF($I10=0,0,$AB10/$I10)</f>
        <v>0.6635842357742887</v>
      </c>
      <c r="AD10" s="85">
        <v>1414038044</v>
      </c>
      <c r="AE10" s="86">
        <v>95640815</v>
      </c>
      <c r="AF10" s="88">
        <f aca="true" t="shared" si="14" ref="AF10:AF35">$AD10+$AE10</f>
        <v>1509678859</v>
      </c>
      <c r="AG10" s="86">
        <v>2110852390</v>
      </c>
      <c r="AH10" s="86">
        <v>2110852390</v>
      </c>
      <c r="AI10" s="126">
        <v>369786340</v>
      </c>
      <c r="AJ10" s="127">
        <f aca="true" t="shared" si="15" ref="AJ10:AJ35">IF($AH10=0,0,$AI10/$AH10)</f>
        <v>0.1751834196231978</v>
      </c>
      <c r="AK10" s="128">
        <f aca="true" t="shared" si="16" ref="AK10:AK35">IF($AF10=0,0,(($T10/$AF10)-1))</f>
        <v>-0.8206758964755431</v>
      </c>
    </row>
    <row r="11" spans="1:37" ht="12.75">
      <c r="A11" s="62" t="s">
        <v>97</v>
      </c>
      <c r="B11" s="63" t="s">
        <v>83</v>
      </c>
      <c r="C11" s="64" t="s">
        <v>84</v>
      </c>
      <c r="D11" s="85">
        <v>5190748914</v>
      </c>
      <c r="E11" s="86">
        <v>611404497</v>
      </c>
      <c r="F11" s="87">
        <f t="shared" si="0"/>
        <v>5802153411</v>
      </c>
      <c r="G11" s="85">
        <v>5219737101</v>
      </c>
      <c r="H11" s="86">
        <v>573514499</v>
      </c>
      <c r="I11" s="87">
        <f t="shared" si="1"/>
        <v>5793251600</v>
      </c>
      <c r="J11" s="85">
        <v>857205451</v>
      </c>
      <c r="K11" s="86">
        <v>50883793</v>
      </c>
      <c r="L11" s="88">
        <f t="shared" si="2"/>
        <v>908089244</v>
      </c>
      <c r="M11" s="105">
        <f t="shared" si="3"/>
        <v>0.1565090027227479</v>
      </c>
      <c r="N11" s="85">
        <v>1716335134</v>
      </c>
      <c r="O11" s="86">
        <v>78445979</v>
      </c>
      <c r="P11" s="88">
        <f t="shared" si="4"/>
        <v>1794781113</v>
      </c>
      <c r="Q11" s="105">
        <f t="shared" si="5"/>
        <v>0.3093301720697988</v>
      </c>
      <c r="R11" s="85">
        <v>898745880</v>
      </c>
      <c r="S11" s="86">
        <v>97243904</v>
      </c>
      <c r="T11" s="88">
        <f t="shared" si="6"/>
        <v>995989784</v>
      </c>
      <c r="U11" s="105">
        <f t="shared" si="7"/>
        <v>0.171922411241383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3472286465</v>
      </c>
      <c r="AA11" s="88">
        <f t="shared" si="11"/>
        <v>226573676</v>
      </c>
      <c r="AB11" s="88">
        <f t="shared" si="12"/>
        <v>3698860141</v>
      </c>
      <c r="AC11" s="105">
        <f t="shared" si="13"/>
        <v>0.6384773865164082</v>
      </c>
      <c r="AD11" s="85">
        <v>3141043025</v>
      </c>
      <c r="AE11" s="86">
        <v>280942375</v>
      </c>
      <c r="AF11" s="88">
        <f t="shared" si="14"/>
        <v>3421985400</v>
      </c>
      <c r="AG11" s="86">
        <v>5986825134</v>
      </c>
      <c r="AH11" s="86">
        <v>5986825134</v>
      </c>
      <c r="AI11" s="126">
        <v>1110296706</v>
      </c>
      <c r="AJ11" s="127">
        <f t="shared" si="15"/>
        <v>0.18545667881536626</v>
      </c>
      <c r="AK11" s="128">
        <f t="shared" si="16"/>
        <v>-0.7089438826945317</v>
      </c>
    </row>
    <row r="12" spans="1:37" ht="12.75">
      <c r="A12" s="62" t="s">
        <v>97</v>
      </c>
      <c r="B12" s="63" t="s">
        <v>515</v>
      </c>
      <c r="C12" s="64" t="s">
        <v>516</v>
      </c>
      <c r="D12" s="85">
        <v>251596549</v>
      </c>
      <c r="E12" s="86">
        <v>0</v>
      </c>
      <c r="F12" s="87">
        <f t="shared" si="0"/>
        <v>251596549</v>
      </c>
      <c r="G12" s="85">
        <v>251596549</v>
      </c>
      <c r="H12" s="86">
        <v>0</v>
      </c>
      <c r="I12" s="87">
        <f t="shared" si="1"/>
        <v>251596549</v>
      </c>
      <c r="J12" s="85">
        <v>9538193</v>
      </c>
      <c r="K12" s="86">
        <v>0</v>
      </c>
      <c r="L12" s="88">
        <f t="shared" si="2"/>
        <v>9538193</v>
      </c>
      <c r="M12" s="105">
        <f t="shared" si="3"/>
        <v>0.03791066704972969</v>
      </c>
      <c r="N12" s="85">
        <v>25237274</v>
      </c>
      <c r="O12" s="86">
        <v>0</v>
      </c>
      <c r="P12" s="88">
        <f t="shared" si="4"/>
        <v>25237274</v>
      </c>
      <c r="Q12" s="105">
        <f t="shared" si="5"/>
        <v>0.1003085062188194</v>
      </c>
      <c r="R12" s="85">
        <v>73308795</v>
      </c>
      <c r="S12" s="86">
        <v>0</v>
      </c>
      <c r="T12" s="88">
        <f t="shared" si="6"/>
        <v>73308795</v>
      </c>
      <c r="U12" s="105">
        <f t="shared" si="7"/>
        <v>0.29137440593431985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108084262</v>
      </c>
      <c r="AA12" s="88">
        <f t="shared" si="11"/>
        <v>0</v>
      </c>
      <c r="AB12" s="88">
        <f t="shared" si="12"/>
        <v>108084262</v>
      </c>
      <c r="AC12" s="105">
        <f t="shared" si="13"/>
        <v>0.42959357920286895</v>
      </c>
      <c r="AD12" s="85">
        <v>108472959</v>
      </c>
      <c r="AE12" s="86">
        <v>0</v>
      </c>
      <c r="AF12" s="88">
        <f t="shared" si="14"/>
        <v>108472959</v>
      </c>
      <c r="AG12" s="86">
        <v>236039323</v>
      </c>
      <c r="AH12" s="86">
        <v>236039323</v>
      </c>
      <c r="AI12" s="126">
        <v>60499071</v>
      </c>
      <c r="AJ12" s="127">
        <f t="shared" si="15"/>
        <v>0.25630928877049863</v>
      </c>
      <c r="AK12" s="128">
        <f t="shared" si="16"/>
        <v>-0.3241744700630873</v>
      </c>
    </row>
    <row r="13" spans="1:37" ht="12.75">
      <c r="A13" s="62" t="s">
        <v>97</v>
      </c>
      <c r="B13" s="63" t="s">
        <v>517</v>
      </c>
      <c r="C13" s="64" t="s">
        <v>518</v>
      </c>
      <c r="D13" s="85">
        <v>875780612</v>
      </c>
      <c r="E13" s="86">
        <v>203495233</v>
      </c>
      <c r="F13" s="87">
        <f t="shared" si="0"/>
        <v>1079275845</v>
      </c>
      <c r="G13" s="85">
        <v>960666612</v>
      </c>
      <c r="H13" s="86">
        <v>269684996</v>
      </c>
      <c r="I13" s="87">
        <f t="shared" si="1"/>
        <v>1230351608</v>
      </c>
      <c r="J13" s="85">
        <v>299989101</v>
      </c>
      <c r="K13" s="86">
        <v>25474193</v>
      </c>
      <c r="L13" s="88">
        <f t="shared" si="2"/>
        <v>325463294</v>
      </c>
      <c r="M13" s="105">
        <f t="shared" si="3"/>
        <v>0.3015571000757457</v>
      </c>
      <c r="N13" s="85">
        <v>321248891</v>
      </c>
      <c r="O13" s="86">
        <v>40808820</v>
      </c>
      <c r="P13" s="88">
        <f t="shared" si="4"/>
        <v>362057711</v>
      </c>
      <c r="Q13" s="105">
        <f t="shared" si="5"/>
        <v>0.33546355426864943</v>
      </c>
      <c r="R13" s="85">
        <v>231904071</v>
      </c>
      <c r="S13" s="86">
        <v>40901826</v>
      </c>
      <c r="T13" s="88">
        <f t="shared" si="6"/>
        <v>272805897</v>
      </c>
      <c r="U13" s="105">
        <f t="shared" si="7"/>
        <v>0.2217300284131461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853142063</v>
      </c>
      <c r="AA13" s="88">
        <f t="shared" si="11"/>
        <v>107184839</v>
      </c>
      <c r="AB13" s="88">
        <f t="shared" si="12"/>
        <v>960326902</v>
      </c>
      <c r="AC13" s="105">
        <f t="shared" si="13"/>
        <v>0.7805304562986356</v>
      </c>
      <c r="AD13" s="85">
        <v>663122995</v>
      </c>
      <c r="AE13" s="86">
        <v>98516125</v>
      </c>
      <c r="AF13" s="88">
        <f t="shared" si="14"/>
        <v>761639120</v>
      </c>
      <c r="AG13" s="86">
        <v>1041368312</v>
      </c>
      <c r="AH13" s="86">
        <v>1041368312</v>
      </c>
      <c r="AI13" s="126">
        <v>243913470</v>
      </c>
      <c r="AJ13" s="127">
        <f t="shared" si="15"/>
        <v>0.2342240177555931</v>
      </c>
      <c r="AK13" s="128">
        <f t="shared" si="16"/>
        <v>-0.6418173780254355</v>
      </c>
    </row>
    <row r="14" spans="1:37" ht="12.75">
      <c r="A14" s="62" t="s">
        <v>112</v>
      </c>
      <c r="B14" s="63" t="s">
        <v>519</v>
      </c>
      <c r="C14" s="64" t="s">
        <v>520</v>
      </c>
      <c r="D14" s="85">
        <v>357422000</v>
      </c>
      <c r="E14" s="86">
        <v>3003000</v>
      </c>
      <c r="F14" s="87">
        <f t="shared" si="0"/>
        <v>360425000</v>
      </c>
      <c r="G14" s="85">
        <v>378591000</v>
      </c>
      <c r="H14" s="86">
        <v>5713225</v>
      </c>
      <c r="I14" s="87">
        <f t="shared" si="1"/>
        <v>384304225</v>
      </c>
      <c r="J14" s="85">
        <v>159366578</v>
      </c>
      <c r="K14" s="86">
        <v>0</v>
      </c>
      <c r="L14" s="88">
        <f t="shared" si="2"/>
        <v>159366578</v>
      </c>
      <c r="M14" s="105">
        <f t="shared" si="3"/>
        <v>0.44216294097246306</v>
      </c>
      <c r="N14" s="85">
        <v>21467439</v>
      </c>
      <c r="O14" s="86">
        <v>122430</v>
      </c>
      <c r="P14" s="88">
        <f t="shared" si="4"/>
        <v>21589869</v>
      </c>
      <c r="Q14" s="105">
        <f t="shared" si="5"/>
        <v>0.05990114170770618</v>
      </c>
      <c r="R14" s="85">
        <v>104242619</v>
      </c>
      <c r="S14" s="86">
        <v>43102</v>
      </c>
      <c r="T14" s="88">
        <f t="shared" si="6"/>
        <v>104285721</v>
      </c>
      <c r="U14" s="105">
        <f t="shared" si="7"/>
        <v>0.2713624108608226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285076636</v>
      </c>
      <c r="AA14" s="88">
        <f t="shared" si="11"/>
        <v>165532</v>
      </c>
      <c r="AB14" s="88">
        <f t="shared" si="12"/>
        <v>285242168</v>
      </c>
      <c r="AC14" s="105">
        <f t="shared" si="13"/>
        <v>0.7422301120941358</v>
      </c>
      <c r="AD14" s="85">
        <v>338661597</v>
      </c>
      <c r="AE14" s="86">
        <v>8346</v>
      </c>
      <c r="AF14" s="88">
        <f t="shared" si="14"/>
        <v>338669943</v>
      </c>
      <c r="AG14" s="86">
        <v>343515000</v>
      </c>
      <c r="AH14" s="86">
        <v>343515000</v>
      </c>
      <c r="AI14" s="126">
        <v>85535223</v>
      </c>
      <c r="AJ14" s="127">
        <f t="shared" si="15"/>
        <v>0.24899996506702765</v>
      </c>
      <c r="AK14" s="128">
        <f t="shared" si="16"/>
        <v>-0.692072700410854</v>
      </c>
    </row>
    <row r="15" spans="1:37" ht="16.5">
      <c r="A15" s="65"/>
      <c r="B15" s="66" t="s">
        <v>521</v>
      </c>
      <c r="C15" s="67"/>
      <c r="D15" s="89">
        <f>SUM(D9:D14)</f>
        <v>9237138070</v>
      </c>
      <c r="E15" s="90">
        <f>SUM(E9:E14)</f>
        <v>1292073747</v>
      </c>
      <c r="F15" s="91">
        <f t="shared" si="0"/>
        <v>10529211817</v>
      </c>
      <c r="G15" s="89">
        <f>SUM(G9:G14)</f>
        <v>9580157716</v>
      </c>
      <c r="H15" s="90">
        <f>SUM(H9:H14)</f>
        <v>1470401389</v>
      </c>
      <c r="I15" s="91">
        <f t="shared" si="1"/>
        <v>11050559105</v>
      </c>
      <c r="J15" s="89">
        <f>SUM(J9:J14)</f>
        <v>2186105856</v>
      </c>
      <c r="K15" s="90">
        <f>SUM(K9:K14)</f>
        <v>135865195</v>
      </c>
      <c r="L15" s="90">
        <f t="shared" si="2"/>
        <v>2321971051</v>
      </c>
      <c r="M15" s="106">
        <f t="shared" si="3"/>
        <v>0.2205265779961847</v>
      </c>
      <c r="N15" s="89">
        <f>SUM(N9:N14)</f>
        <v>3003087701</v>
      </c>
      <c r="O15" s="90">
        <f>SUM(O9:O14)</f>
        <v>267267704</v>
      </c>
      <c r="P15" s="90">
        <f t="shared" si="4"/>
        <v>3270355405</v>
      </c>
      <c r="Q15" s="106">
        <f t="shared" si="5"/>
        <v>0.3105983108555028</v>
      </c>
      <c r="R15" s="89">
        <f>SUM(R9:R14)</f>
        <v>1671012287</v>
      </c>
      <c r="S15" s="90">
        <f>SUM(S9:S14)</f>
        <v>237688204</v>
      </c>
      <c r="T15" s="90">
        <f t="shared" si="6"/>
        <v>1908700491</v>
      </c>
      <c r="U15" s="106">
        <f t="shared" si="7"/>
        <v>0.17272433664794193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f t="shared" si="10"/>
        <v>6860205844</v>
      </c>
      <c r="AA15" s="90">
        <f t="shared" si="11"/>
        <v>640821103</v>
      </c>
      <c r="AB15" s="90">
        <f t="shared" si="12"/>
        <v>7501026947</v>
      </c>
      <c r="AC15" s="106">
        <f t="shared" si="13"/>
        <v>0.6787916227339159</v>
      </c>
      <c r="AD15" s="89">
        <f>SUM(AD9:AD14)</f>
        <v>6155419431</v>
      </c>
      <c r="AE15" s="90">
        <f>SUM(AE9:AE14)</f>
        <v>564192355</v>
      </c>
      <c r="AF15" s="90">
        <f t="shared" si="14"/>
        <v>6719611786</v>
      </c>
      <c r="AG15" s="90">
        <f>SUM(AG9:AG14)</f>
        <v>10294478567</v>
      </c>
      <c r="AH15" s="90">
        <f>SUM(AH9:AH14)</f>
        <v>10294478567</v>
      </c>
      <c r="AI15" s="91">
        <f>SUM(AI9:AI14)</f>
        <v>2051771688</v>
      </c>
      <c r="AJ15" s="129">
        <f t="shared" si="15"/>
        <v>0.19930797608119397</v>
      </c>
      <c r="AK15" s="130">
        <f t="shared" si="16"/>
        <v>-0.7159507793327154</v>
      </c>
    </row>
    <row r="16" spans="1:37" ht="12.75">
      <c r="A16" s="62" t="s">
        <v>97</v>
      </c>
      <c r="B16" s="63" t="s">
        <v>522</v>
      </c>
      <c r="C16" s="64" t="s">
        <v>523</v>
      </c>
      <c r="D16" s="85">
        <v>144731053</v>
      </c>
      <c r="E16" s="86">
        <v>30960800</v>
      </c>
      <c r="F16" s="87">
        <f t="shared" si="0"/>
        <v>175691853</v>
      </c>
      <c r="G16" s="85">
        <v>193487358</v>
      </c>
      <c r="H16" s="86">
        <v>47460800</v>
      </c>
      <c r="I16" s="87">
        <f t="shared" si="1"/>
        <v>240948158</v>
      </c>
      <c r="J16" s="85">
        <v>65049087</v>
      </c>
      <c r="K16" s="86">
        <v>5433054</v>
      </c>
      <c r="L16" s="88">
        <f t="shared" si="2"/>
        <v>70482141</v>
      </c>
      <c r="M16" s="105">
        <f t="shared" si="3"/>
        <v>0.4011690912042461</v>
      </c>
      <c r="N16" s="85">
        <v>68149252</v>
      </c>
      <c r="O16" s="86">
        <v>6131884</v>
      </c>
      <c r="P16" s="88">
        <f t="shared" si="4"/>
        <v>74281136</v>
      </c>
      <c r="Q16" s="105">
        <f t="shared" si="5"/>
        <v>0.4227921484782792</v>
      </c>
      <c r="R16" s="85">
        <v>34551228</v>
      </c>
      <c r="S16" s="86">
        <v>0</v>
      </c>
      <c r="T16" s="88">
        <f t="shared" si="6"/>
        <v>34551228</v>
      </c>
      <c r="U16" s="105">
        <f t="shared" si="7"/>
        <v>0.14339693769312817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167749567</v>
      </c>
      <c r="AA16" s="88">
        <f t="shared" si="11"/>
        <v>11564938</v>
      </c>
      <c r="AB16" s="88">
        <f t="shared" si="12"/>
        <v>179314505</v>
      </c>
      <c r="AC16" s="105">
        <f t="shared" si="13"/>
        <v>0.744203676377555</v>
      </c>
      <c r="AD16" s="85">
        <v>85035700</v>
      </c>
      <c r="AE16" s="86">
        <v>0</v>
      </c>
      <c r="AF16" s="88">
        <f t="shared" si="14"/>
        <v>85035700</v>
      </c>
      <c r="AG16" s="86">
        <v>0</v>
      </c>
      <c r="AH16" s="86">
        <v>0</v>
      </c>
      <c r="AI16" s="126">
        <v>32071685</v>
      </c>
      <c r="AJ16" s="127">
        <f t="shared" si="15"/>
        <v>0</v>
      </c>
      <c r="AK16" s="128">
        <f t="shared" si="16"/>
        <v>-0.5936856167468487</v>
      </c>
    </row>
    <row r="17" spans="1:37" ht="12.75">
      <c r="A17" s="62" t="s">
        <v>97</v>
      </c>
      <c r="B17" s="63" t="s">
        <v>524</v>
      </c>
      <c r="C17" s="64" t="s">
        <v>525</v>
      </c>
      <c r="D17" s="85">
        <v>271442713</v>
      </c>
      <c r="E17" s="86">
        <v>1</v>
      </c>
      <c r="F17" s="87">
        <f t="shared" si="0"/>
        <v>271442714</v>
      </c>
      <c r="G17" s="85">
        <v>296382713</v>
      </c>
      <c r="H17" s="86">
        <v>39600001</v>
      </c>
      <c r="I17" s="87">
        <f t="shared" si="1"/>
        <v>335982714</v>
      </c>
      <c r="J17" s="85">
        <v>62164136</v>
      </c>
      <c r="K17" s="86">
        <v>0</v>
      </c>
      <c r="L17" s="88">
        <f t="shared" si="2"/>
        <v>62164136</v>
      </c>
      <c r="M17" s="105">
        <f t="shared" si="3"/>
        <v>0.22901383162562985</v>
      </c>
      <c r="N17" s="85">
        <v>110027784</v>
      </c>
      <c r="O17" s="86">
        <v>0</v>
      </c>
      <c r="P17" s="88">
        <f t="shared" si="4"/>
        <v>110027784</v>
      </c>
      <c r="Q17" s="105">
        <f t="shared" si="5"/>
        <v>0.40534439985005455</v>
      </c>
      <c r="R17" s="85">
        <v>91064683</v>
      </c>
      <c r="S17" s="86">
        <v>0</v>
      </c>
      <c r="T17" s="88">
        <f t="shared" si="6"/>
        <v>91064683</v>
      </c>
      <c r="U17" s="105">
        <f t="shared" si="7"/>
        <v>0.2710397862909102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263256603</v>
      </c>
      <c r="AA17" s="88">
        <f t="shared" si="11"/>
        <v>0</v>
      </c>
      <c r="AB17" s="88">
        <f t="shared" si="12"/>
        <v>263256603</v>
      </c>
      <c r="AC17" s="105">
        <f t="shared" si="13"/>
        <v>0.7835421050857991</v>
      </c>
      <c r="AD17" s="85">
        <v>163432487</v>
      </c>
      <c r="AE17" s="86">
        <v>2819611</v>
      </c>
      <c r="AF17" s="88">
        <f t="shared" si="14"/>
        <v>166252098</v>
      </c>
      <c r="AG17" s="86">
        <v>263901159</v>
      </c>
      <c r="AH17" s="86">
        <v>263901159</v>
      </c>
      <c r="AI17" s="126">
        <v>66775771</v>
      </c>
      <c r="AJ17" s="127">
        <f t="shared" si="15"/>
        <v>0.25303326159321643</v>
      </c>
      <c r="AK17" s="128">
        <f t="shared" si="16"/>
        <v>-0.4522494206358827</v>
      </c>
    </row>
    <row r="18" spans="1:37" ht="12.75">
      <c r="A18" s="62" t="s">
        <v>97</v>
      </c>
      <c r="B18" s="63" t="s">
        <v>526</v>
      </c>
      <c r="C18" s="64" t="s">
        <v>527</v>
      </c>
      <c r="D18" s="85">
        <v>1044289908</v>
      </c>
      <c r="E18" s="86">
        <v>81392820</v>
      </c>
      <c r="F18" s="87">
        <f t="shared" si="0"/>
        <v>1125682728</v>
      </c>
      <c r="G18" s="85">
        <v>1102765905</v>
      </c>
      <c r="H18" s="86">
        <v>89882583</v>
      </c>
      <c r="I18" s="87">
        <f t="shared" si="1"/>
        <v>1192648488</v>
      </c>
      <c r="J18" s="85">
        <v>131736178</v>
      </c>
      <c r="K18" s="86">
        <v>24918685</v>
      </c>
      <c r="L18" s="88">
        <f t="shared" si="2"/>
        <v>156654863</v>
      </c>
      <c r="M18" s="105">
        <f t="shared" si="3"/>
        <v>0.13916431255752554</v>
      </c>
      <c r="N18" s="85">
        <v>159005592</v>
      </c>
      <c r="O18" s="86">
        <v>17850327</v>
      </c>
      <c r="P18" s="88">
        <f t="shared" si="4"/>
        <v>176855919</v>
      </c>
      <c r="Q18" s="105">
        <f t="shared" si="5"/>
        <v>0.15710991614326342</v>
      </c>
      <c r="R18" s="85">
        <v>89153707</v>
      </c>
      <c r="S18" s="86">
        <v>11703772</v>
      </c>
      <c r="T18" s="88">
        <f t="shared" si="6"/>
        <v>100857479</v>
      </c>
      <c r="U18" s="105">
        <f t="shared" si="7"/>
        <v>0.08456597230013006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379895477</v>
      </c>
      <c r="AA18" s="88">
        <f t="shared" si="11"/>
        <v>54472784</v>
      </c>
      <c r="AB18" s="88">
        <f t="shared" si="12"/>
        <v>434368261</v>
      </c>
      <c r="AC18" s="105">
        <f t="shared" si="13"/>
        <v>0.3642047639102864</v>
      </c>
      <c r="AD18" s="85">
        <v>498884723</v>
      </c>
      <c r="AE18" s="86">
        <v>51618452</v>
      </c>
      <c r="AF18" s="88">
        <f t="shared" si="14"/>
        <v>550503175</v>
      </c>
      <c r="AG18" s="86">
        <v>1027091784</v>
      </c>
      <c r="AH18" s="86">
        <v>1027091784</v>
      </c>
      <c r="AI18" s="126">
        <v>180771495</v>
      </c>
      <c r="AJ18" s="127">
        <f t="shared" si="15"/>
        <v>0.1760032528894224</v>
      </c>
      <c r="AK18" s="128">
        <f t="shared" si="16"/>
        <v>-0.8167903772762073</v>
      </c>
    </row>
    <row r="19" spans="1:37" ht="12.75">
      <c r="A19" s="62" t="s">
        <v>97</v>
      </c>
      <c r="B19" s="63" t="s">
        <v>528</v>
      </c>
      <c r="C19" s="64" t="s">
        <v>529</v>
      </c>
      <c r="D19" s="85">
        <v>531803505</v>
      </c>
      <c r="E19" s="86">
        <v>77956207</v>
      </c>
      <c r="F19" s="87">
        <f t="shared" si="0"/>
        <v>609759712</v>
      </c>
      <c r="G19" s="85">
        <v>566996661</v>
      </c>
      <c r="H19" s="86">
        <v>71959734</v>
      </c>
      <c r="I19" s="87">
        <f t="shared" si="1"/>
        <v>638956395</v>
      </c>
      <c r="J19" s="85">
        <v>61700839</v>
      </c>
      <c r="K19" s="86">
        <v>7888014</v>
      </c>
      <c r="L19" s="88">
        <f t="shared" si="2"/>
        <v>69588853</v>
      </c>
      <c r="M19" s="105">
        <f t="shared" si="3"/>
        <v>0.11412504242326853</v>
      </c>
      <c r="N19" s="85">
        <v>31197</v>
      </c>
      <c r="O19" s="86">
        <v>7143231</v>
      </c>
      <c r="P19" s="88">
        <f t="shared" si="4"/>
        <v>7174428</v>
      </c>
      <c r="Q19" s="105">
        <f t="shared" si="5"/>
        <v>0.011765992174963505</v>
      </c>
      <c r="R19" s="85">
        <v>17435</v>
      </c>
      <c r="S19" s="86">
        <v>5707814</v>
      </c>
      <c r="T19" s="88">
        <f t="shared" si="6"/>
        <v>5725249</v>
      </c>
      <c r="U19" s="105">
        <f t="shared" si="7"/>
        <v>0.00896031254214147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61749471</v>
      </c>
      <c r="AA19" s="88">
        <f t="shared" si="11"/>
        <v>20739059</v>
      </c>
      <c r="AB19" s="88">
        <f t="shared" si="12"/>
        <v>82488530</v>
      </c>
      <c r="AC19" s="105">
        <f t="shared" si="13"/>
        <v>0.12909884093107793</v>
      </c>
      <c r="AD19" s="85">
        <v>1686923931</v>
      </c>
      <c r="AE19" s="86">
        <v>15378968</v>
      </c>
      <c r="AF19" s="88">
        <f t="shared" si="14"/>
        <v>1702302899</v>
      </c>
      <c r="AG19" s="86">
        <v>572118564</v>
      </c>
      <c r="AH19" s="86">
        <v>572118564</v>
      </c>
      <c r="AI19" s="126">
        <v>0</v>
      </c>
      <c r="AJ19" s="127">
        <f t="shared" si="15"/>
        <v>0</v>
      </c>
      <c r="AK19" s="128">
        <f t="shared" si="16"/>
        <v>-0.9966367624684401</v>
      </c>
    </row>
    <row r="20" spans="1:37" ht="12.75">
      <c r="A20" s="62" t="s">
        <v>97</v>
      </c>
      <c r="B20" s="63" t="s">
        <v>530</v>
      </c>
      <c r="C20" s="64" t="s">
        <v>531</v>
      </c>
      <c r="D20" s="85">
        <v>457701837</v>
      </c>
      <c r="E20" s="86">
        <v>35076850</v>
      </c>
      <c r="F20" s="87">
        <f t="shared" si="0"/>
        <v>492778687</v>
      </c>
      <c r="G20" s="85">
        <v>420143761</v>
      </c>
      <c r="H20" s="86">
        <v>35076850</v>
      </c>
      <c r="I20" s="87">
        <f t="shared" si="1"/>
        <v>455220611</v>
      </c>
      <c r="J20" s="85">
        <v>33495054</v>
      </c>
      <c r="K20" s="86">
        <v>0</v>
      </c>
      <c r="L20" s="88">
        <f t="shared" si="2"/>
        <v>33495054</v>
      </c>
      <c r="M20" s="105">
        <f t="shared" si="3"/>
        <v>0.06797179927548287</v>
      </c>
      <c r="N20" s="85">
        <v>30102909</v>
      </c>
      <c r="O20" s="86">
        <v>0</v>
      </c>
      <c r="P20" s="88">
        <f t="shared" si="4"/>
        <v>30102909</v>
      </c>
      <c r="Q20" s="105">
        <f t="shared" si="5"/>
        <v>0.06108809044332715</v>
      </c>
      <c r="R20" s="85">
        <v>128968616</v>
      </c>
      <c r="S20" s="86">
        <v>2323234</v>
      </c>
      <c r="T20" s="88">
        <f t="shared" si="6"/>
        <v>131291850</v>
      </c>
      <c r="U20" s="105">
        <f t="shared" si="7"/>
        <v>0.28841367641853105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192566579</v>
      </c>
      <c r="AA20" s="88">
        <f t="shared" si="11"/>
        <v>2323234</v>
      </c>
      <c r="AB20" s="88">
        <f t="shared" si="12"/>
        <v>194889813</v>
      </c>
      <c r="AC20" s="105">
        <f t="shared" si="13"/>
        <v>0.42812168054490835</v>
      </c>
      <c r="AD20" s="85">
        <v>84080462</v>
      </c>
      <c r="AE20" s="86">
        <v>728313</v>
      </c>
      <c r="AF20" s="88">
        <f t="shared" si="14"/>
        <v>84808775</v>
      </c>
      <c r="AG20" s="86">
        <v>389727943</v>
      </c>
      <c r="AH20" s="86">
        <v>389727943</v>
      </c>
      <c r="AI20" s="126">
        <v>29553059</v>
      </c>
      <c r="AJ20" s="127">
        <f t="shared" si="15"/>
        <v>0.07582997198638128</v>
      </c>
      <c r="AK20" s="128">
        <f t="shared" si="16"/>
        <v>0.5480927533736928</v>
      </c>
    </row>
    <row r="21" spans="1:37" ht="12.75">
      <c r="A21" s="62" t="s">
        <v>112</v>
      </c>
      <c r="B21" s="63" t="s">
        <v>532</v>
      </c>
      <c r="C21" s="64" t="s">
        <v>533</v>
      </c>
      <c r="D21" s="85">
        <v>921560899</v>
      </c>
      <c r="E21" s="86">
        <v>5525049504</v>
      </c>
      <c r="F21" s="87">
        <f t="shared" si="0"/>
        <v>6446610403</v>
      </c>
      <c r="G21" s="85">
        <v>941579050</v>
      </c>
      <c r="H21" s="86">
        <v>397949241</v>
      </c>
      <c r="I21" s="87">
        <f t="shared" si="1"/>
        <v>1339528291</v>
      </c>
      <c r="J21" s="85">
        <v>1588775</v>
      </c>
      <c r="K21" s="86">
        <v>32803902</v>
      </c>
      <c r="L21" s="88">
        <f t="shared" si="2"/>
        <v>34392677</v>
      </c>
      <c r="M21" s="105">
        <f t="shared" si="3"/>
        <v>0.005335001628762147</v>
      </c>
      <c r="N21" s="85">
        <v>370467731</v>
      </c>
      <c r="O21" s="86">
        <v>99987814</v>
      </c>
      <c r="P21" s="88">
        <f t="shared" si="4"/>
        <v>470455545</v>
      </c>
      <c r="Q21" s="105">
        <f t="shared" si="5"/>
        <v>0.07297719508240616</v>
      </c>
      <c r="R21" s="85">
        <v>231222</v>
      </c>
      <c r="S21" s="86">
        <v>52504052</v>
      </c>
      <c r="T21" s="88">
        <f t="shared" si="6"/>
        <v>52735274</v>
      </c>
      <c r="U21" s="105">
        <f t="shared" si="7"/>
        <v>0.03936854066787306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372287728</v>
      </c>
      <c r="AA21" s="88">
        <f t="shared" si="11"/>
        <v>185295768</v>
      </c>
      <c r="AB21" s="88">
        <f t="shared" si="12"/>
        <v>557583496</v>
      </c>
      <c r="AC21" s="105">
        <f t="shared" si="13"/>
        <v>0.41625361684876877</v>
      </c>
      <c r="AD21" s="85">
        <v>775072130</v>
      </c>
      <c r="AE21" s="86">
        <v>273411608</v>
      </c>
      <c r="AF21" s="88">
        <f t="shared" si="14"/>
        <v>1048483738</v>
      </c>
      <c r="AG21" s="86">
        <v>1124467889</v>
      </c>
      <c r="AH21" s="86">
        <v>1124467889</v>
      </c>
      <c r="AI21" s="126">
        <v>998207541</v>
      </c>
      <c r="AJ21" s="127">
        <f t="shared" si="15"/>
        <v>0.8877154703703594</v>
      </c>
      <c r="AK21" s="128">
        <f t="shared" si="16"/>
        <v>-0.9497032981163891</v>
      </c>
    </row>
    <row r="22" spans="1:37" ht="16.5">
      <c r="A22" s="65"/>
      <c r="B22" s="66" t="s">
        <v>534</v>
      </c>
      <c r="C22" s="67"/>
      <c r="D22" s="89">
        <f>SUM(D16:D21)</f>
        <v>3371529915</v>
      </c>
      <c r="E22" s="90">
        <f>SUM(E16:E21)</f>
        <v>5750436182</v>
      </c>
      <c r="F22" s="91">
        <f t="shared" si="0"/>
        <v>9121966097</v>
      </c>
      <c r="G22" s="89">
        <f>SUM(G16:G21)</f>
        <v>3521355448</v>
      </c>
      <c r="H22" s="90">
        <f>SUM(H16:H21)</f>
        <v>681929209</v>
      </c>
      <c r="I22" s="91">
        <f t="shared" si="1"/>
        <v>4203284657</v>
      </c>
      <c r="J22" s="89">
        <f>SUM(J16:J21)</f>
        <v>355734069</v>
      </c>
      <c r="K22" s="90">
        <f>SUM(K16:K21)</f>
        <v>71043655</v>
      </c>
      <c r="L22" s="90">
        <f t="shared" si="2"/>
        <v>426777724</v>
      </c>
      <c r="M22" s="106">
        <f t="shared" si="3"/>
        <v>0.046785716967349525</v>
      </c>
      <c r="N22" s="89">
        <f>SUM(N16:N21)</f>
        <v>737784465</v>
      </c>
      <c r="O22" s="90">
        <f>SUM(O16:O21)</f>
        <v>131113256</v>
      </c>
      <c r="P22" s="90">
        <f t="shared" si="4"/>
        <v>868897721</v>
      </c>
      <c r="Q22" s="106">
        <f t="shared" si="5"/>
        <v>0.09525333812474485</v>
      </c>
      <c r="R22" s="89">
        <f>SUM(R16:R21)</f>
        <v>343986891</v>
      </c>
      <c r="S22" s="90">
        <f>SUM(S16:S21)</f>
        <v>72238872</v>
      </c>
      <c r="T22" s="90">
        <f t="shared" si="6"/>
        <v>416225763</v>
      </c>
      <c r="U22" s="106">
        <f t="shared" si="7"/>
        <v>0.09902392937076782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f t="shared" si="10"/>
        <v>1437505425</v>
      </c>
      <c r="AA22" s="90">
        <f t="shared" si="11"/>
        <v>274395783</v>
      </c>
      <c r="AB22" s="90">
        <f t="shared" si="12"/>
        <v>1711901208</v>
      </c>
      <c r="AC22" s="106">
        <f t="shared" si="13"/>
        <v>0.40727701017085793</v>
      </c>
      <c r="AD22" s="89">
        <f>SUM(AD16:AD21)</f>
        <v>3293429433</v>
      </c>
      <c r="AE22" s="90">
        <f>SUM(AE16:AE21)</f>
        <v>343956952</v>
      </c>
      <c r="AF22" s="90">
        <f t="shared" si="14"/>
        <v>3637386385</v>
      </c>
      <c r="AG22" s="90">
        <f>SUM(AG16:AG21)</f>
        <v>3377307339</v>
      </c>
      <c r="AH22" s="90">
        <f>SUM(AH16:AH21)</f>
        <v>3377307339</v>
      </c>
      <c r="AI22" s="91">
        <f>SUM(AI16:AI21)</f>
        <v>1307379551</v>
      </c>
      <c r="AJ22" s="129">
        <f t="shared" si="15"/>
        <v>0.3871070707432588</v>
      </c>
      <c r="AK22" s="130">
        <f t="shared" si="16"/>
        <v>-0.8855700992568597</v>
      </c>
    </row>
    <row r="23" spans="1:37" ht="12.75">
      <c r="A23" s="62" t="s">
        <v>97</v>
      </c>
      <c r="B23" s="63" t="s">
        <v>535</v>
      </c>
      <c r="C23" s="64" t="s">
        <v>536</v>
      </c>
      <c r="D23" s="85">
        <v>377000322</v>
      </c>
      <c r="E23" s="86">
        <v>24352350</v>
      </c>
      <c r="F23" s="87">
        <f t="shared" si="0"/>
        <v>401352672</v>
      </c>
      <c r="G23" s="85">
        <v>386384322</v>
      </c>
      <c r="H23" s="86">
        <v>29991273</v>
      </c>
      <c r="I23" s="87">
        <f t="shared" si="1"/>
        <v>416375595</v>
      </c>
      <c r="J23" s="85">
        <v>90490231</v>
      </c>
      <c r="K23" s="86">
        <v>3500253</v>
      </c>
      <c r="L23" s="88">
        <f t="shared" si="2"/>
        <v>93990484</v>
      </c>
      <c r="M23" s="105">
        <f t="shared" si="3"/>
        <v>0.23418427372522888</v>
      </c>
      <c r="N23" s="85">
        <v>121747974</v>
      </c>
      <c r="O23" s="86">
        <v>523379</v>
      </c>
      <c r="P23" s="88">
        <f t="shared" si="4"/>
        <v>122271353</v>
      </c>
      <c r="Q23" s="105">
        <f t="shared" si="5"/>
        <v>0.3046481599105935</v>
      </c>
      <c r="R23" s="85">
        <v>83820030</v>
      </c>
      <c r="S23" s="86">
        <v>2341045</v>
      </c>
      <c r="T23" s="88">
        <f t="shared" si="6"/>
        <v>86161075</v>
      </c>
      <c r="U23" s="105">
        <f t="shared" si="7"/>
        <v>0.2069311362977458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296058235</v>
      </c>
      <c r="AA23" s="88">
        <f t="shared" si="11"/>
        <v>6364677</v>
      </c>
      <c r="AB23" s="88">
        <f t="shared" si="12"/>
        <v>302422912</v>
      </c>
      <c r="AC23" s="105">
        <f t="shared" si="13"/>
        <v>0.7263223772757382</v>
      </c>
      <c r="AD23" s="85">
        <v>202924749</v>
      </c>
      <c r="AE23" s="86">
        <v>17214783</v>
      </c>
      <c r="AF23" s="88">
        <f t="shared" si="14"/>
        <v>220139532</v>
      </c>
      <c r="AG23" s="86">
        <v>454416614</v>
      </c>
      <c r="AH23" s="86">
        <v>454416614</v>
      </c>
      <c r="AI23" s="126">
        <v>51884619</v>
      </c>
      <c r="AJ23" s="127">
        <f t="shared" si="15"/>
        <v>0.11417852561174183</v>
      </c>
      <c r="AK23" s="128">
        <f t="shared" si="16"/>
        <v>-0.6086069856821537</v>
      </c>
    </row>
    <row r="24" spans="1:37" ht="12.75">
      <c r="A24" s="62" t="s">
        <v>97</v>
      </c>
      <c r="B24" s="63" t="s">
        <v>537</v>
      </c>
      <c r="C24" s="64" t="s">
        <v>538</v>
      </c>
      <c r="D24" s="85">
        <v>173312587</v>
      </c>
      <c r="E24" s="86">
        <v>0</v>
      </c>
      <c r="F24" s="87">
        <f t="shared" si="0"/>
        <v>173312587</v>
      </c>
      <c r="G24" s="85">
        <v>173312587</v>
      </c>
      <c r="H24" s="86">
        <v>0</v>
      </c>
      <c r="I24" s="87">
        <f t="shared" si="1"/>
        <v>173312587</v>
      </c>
      <c r="J24" s="85">
        <v>0</v>
      </c>
      <c r="K24" s="86">
        <v>0</v>
      </c>
      <c r="L24" s="88">
        <f t="shared" si="2"/>
        <v>0</v>
      </c>
      <c r="M24" s="105">
        <f t="shared" si="3"/>
        <v>0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0</v>
      </c>
      <c r="AA24" s="88">
        <f t="shared" si="11"/>
        <v>0</v>
      </c>
      <c r="AB24" s="88">
        <f t="shared" si="12"/>
        <v>0</v>
      </c>
      <c r="AC24" s="105">
        <f t="shared" si="13"/>
        <v>0</v>
      </c>
      <c r="AD24" s="85">
        <v>40814859</v>
      </c>
      <c r="AE24" s="86">
        <v>9135403</v>
      </c>
      <c r="AF24" s="88">
        <f t="shared" si="14"/>
        <v>49950262</v>
      </c>
      <c r="AG24" s="86">
        <v>186423600</v>
      </c>
      <c r="AH24" s="86">
        <v>186423600</v>
      </c>
      <c r="AI24" s="126">
        <v>32471722</v>
      </c>
      <c r="AJ24" s="127">
        <f t="shared" si="15"/>
        <v>0.17418246402279539</v>
      </c>
      <c r="AK24" s="128">
        <f t="shared" si="16"/>
        <v>-1</v>
      </c>
    </row>
    <row r="25" spans="1:37" ht="12.75">
      <c r="A25" s="62" t="s">
        <v>97</v>
      </c>
      <c r="B25" s="63" t="s">
        <v>539</v>
      </c>
      <c r="C25" s="64" t="s">
        <v>540</v>
      </c>
      <c r="D25" s="85">
        <v>286346031</v>
      </c>
      <c r="E25" s="86">
        <v>89134150</v>
      </c>
      <c r="F25" s="87">
        <f t="shared" si="0"/>
        <v>375480181</v>
      </c>
      <c r="G25" s="85">
        <v>326250995</v>
      </c>
      <c r="H25" s="86">
        <v>119787257</v>
      </c>
      <c r="I25" s="87">
        <f t="shared" si="1"/>
        <v>446038252</v>
      </c>
      <c r="J25" s="85">
        <v>123280476</v>
      </c>
      <c r="K25" s="86">
        <v>15645626</v>
      </c>
      <c r="L25" s="88">
        <f t="shared" si="2"/>
        <v>138926102</v>
      </c>
      <c r="M25" s="105">
        <f t="shared" si="3"/>
        <v>0.36999583208361136</v>
      </c>
      <c r="N25" s="85">
        <v>41034481</v>
      </c>
      <c r="O25" s="86">
        <v>18839533</v>
      </c>
      <c r="P25" s="88">
        <f t="shared" si="4"/>
        <v>59874014</v>
      </c>
      <c r="Q25" s="105">
        <f t="shared" si="5"/>
        <v>0.1594598517571291</v>
      </c>
      <c r="R25" s="85">
        <v>42867880</v>
      </c>
      <c r="S25" s="86">
        <v>5266802</v>
      </c>
      <c r="T25" s="88">
        <f t="shared" si="6"/>
        <v>48134682</v>
      </c>
      <c r="U25" s="105">
        <f t="shared" si="7"/>
        <v>0.10791604034893403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207182837</v>
      </c>
      <c r="AA25" s="88">
        <f t="shared" si="11"/>
        <v>39751961</v>
      </c>
      <c r="AB25" s="88">
        <f t="shared" si="12"/>
        <v>246934798</v>
      </c>
      <c r="AC25" s="105">
        <f t="shared" si="13"/>
        <v>0.5536179843158384</v>
      </c>
      <c r="AD25" s="85">
        <v>200869790</v>
      </c>
      <c r="AE25" s="86">
        <v>92574920</v>
      </c>
      <c r="AF25" s="88">
        <f t="shared" si="14"/>
        <v>293444710</v>
      </c>
      <c r="AG25" s="86">
        <v>415587944</v>
      </c>
      <c r="AH25" s="86">
        <v>415587944</v>
      </c>
      <c r="AI25" s="126">
        <v>93487274</v>
      </c>
      <c r="AJ25" s="127">
        <f t="shared" si="15"/>
        <v>0.22495184316511357</v>
      </c>
      <c r="AK25" s="128">
        <f t="shared" si="16"/>
        <v>-0.8359667754787605</v>
      </c>
    </row>
    <row r="26" spans="1:37" ht="12.75">
      <c r="A26" s="62" t="s">
        <v>97</v>
      </c>
      <c r="B26" s="63" t="s">
        <v>541</v>
      </c>
      <c r="C26" s="64" t="s">
        <v>542</v>
      </c>
      <c r="D26" s="85">
        <v>358672377</v>
      </c>
      <c r="E26" s="86">
        <v>24882900</v>
      </c>
      <c r="F26" s="87">
        <f t="shared" si="0"/>
        <v>383555277</v>
      </c>
      <c r="G26" s="85">
        <v>318815866</v>
      </c>
      <c r="H26" s="86">
        <v>19985632</v>
      </c>
      <c r="I26" s="87">
        <f t="shared" si="1"/>
        <v>338801498</v>
      </c>
      <c r="J26" s="85">
        <v>67040022</v>
      </c>
      <c r="K26" s="86">
        <v>654638</v>
      </c>
      <c r="L26" s="88">
        <f t="shared" si="2"/>
        <v>67694660</v>
      </c>
      <c r="M26" s="105">
        <f t="shared" si="3"/>
        <v>0.1764925789301551</v>
      </c>
      <c r="N26" s="85">
        <v>81576771</v>
      </c>
      <c r="O26" s="86">
        <v>5003812</v>
      </c>
      <c r="P26" s="88">
        <f t="shared" si="4"/>
        <v>86580583</v>
      </c>
      <c r="Q26" s="105">
        <f t="shared" si="5"/>
        <v>0.22573169551256103</v>
      </c>
      <c r="R26" s="85">
        <v>72675683</v>
      </c>
      <c r="S26" s="86">
        <v>3634461</v>
      </c>
      <c r="T26" s="88">
        <f t="shared" si="6"/>
        <v>76310144</v>
      </c>
      <c r="U26" s="105">
        <f t="shared" si="7"/>
        <v>0.22523555666214912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221292476</v>
      </c>
      <c r="AA26" s="88">
        <f t="shared" si="11"/>
        <v>9292911</v>
      </c>
      <c r="AB26" s="88">
        <f t="shared" si="12"/>
        <v>230585387</v>
      </c>
      <c r="AC26" s="105">
        <f t="shared" si="13"/>
        <v>0.6805914034063687</v>
      </c>
      <c r="AD26" s="85">
        <v>236213234</v>
      </c>
      <c r="AE26" s="86">
        <v>14454000</v>
      </c>
      <c r="AF26" s="88">
        <f t="shared" si="14"/>
        <v>250667234</v>
      </c>
      <c r="AG26" s="86">
        <v>306187087</v>
      </c>
      <c r="AH26" s="86">
        <v>306187087</v>
      </c>
      <c r="AI26" s="126">
        <v>139807579</v>
      </c>
      <c r="AJ26" s="127">
        <f t="shared" si="15"/>
        <v>0.4566083448189309</v>
      </c>
      <c r="AK26" s="128">
        <f t="shared" si="16"/>
        <v>-0.6955719230539721</v>
      </c>
    </row>
    <row r="27" spans="1:37" ht="12.75">
      <c r="A27" s="62" t="s">
        <v>97</v>
      </c>
      <c r="B27" s="63" t="s">
        <v>543</v>
      </c>
      <c r="C27" s="64" t="s">
        <v>544</v>
      </c>
      <c r="D27" s="85">
        <v>172557790</v>
      </c>
      <c r="E27" s="86">
        <v>66185342</v>
      </c>
      <c r="F27" s="87">
        <f t="shared" si="0"/>
        <v>238743132</v>
      </c>
      <c r="G27" s="85">
        <v>203758119</v>
      </c>
      <c r="H27" s="86">
        <v>38430327</v>
      </c>
      <c r="I27" s="87">
        <f t="shared" si="1"/>
        <v>242188446</v>
      </c>
      <c r="J27" s="85">
        <v>58444753</v>
      </c>
      <c r="K27" s="86">
        <v>3389728</v>
      </c>
      <c r="L27" s="88">
        <f t="shared" si="2"/>
        <v>61834481</v>
      </c>
      <c r="M27" s="105">
        <f t="shared" si="3"/>
        <v>0.25900004109856445</v>
      </c>
      <c r="N27" s="85">
        <v>117605543</v>
      </c>
      <c r="O27" s="86">
        <v>5065884</v>
      </c>
      <c r="P27" s="88">
        <f t="shared" si="4"/>
        <v>122671427</v>
      </c>
      <c r="Q27" s="105">
        <f t="shared" si="5"/>
        <v>0.513821804934686</v>
      </c>
      <c r="R27" s="85">
        <v>41206772</v>
      </c>
      <c r="S27" s="86">
        <v>7302971</v>
      </c>
      <c r="T27" s="88">
        <f t="shared" si="6"/>
        <v>48509743</v>
      </c>
      <c r="U27" s="105">
        <f t="shared" si="7"/>
        <v>0.2002975113024178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217257068</v>
      </c>
      <c r="AA27" s="88">
        <f t="shared" si="11"/>
        <v>15758583</v>
      </c>
      <c r="AB27" s="88">
        <f t="shared" si="12"/>
        <v>233015651</v>
      </c>
      <c r="AC27" s="105">
        <f t="shared" si="13"/>
        <v>0.9621253814890905</v>
      </c>
      <c r="AD27" s="85">
        <v>116833834</v>
      </c>
      <c r="AE27" s="86">
        <v>25677624</v>
      </c>
      <c r="AF27" s="88">
        <f t="shared" si="14"/>
        <v>142511458</v>
      </c>
      <c r="AG27" s="86">
        <v>232914826</v>
      </c>
      <c r="AH27" s="86">
        <v>232914826</v>
      </c>
      <c r="AI27" s="126">
        <v>40133734</v>
      </c>
      <c r="AJ27" s="127">
        <f t="shared" si="15"/>
        <v>0.17231077423985022</v>
      </c>
      <c r="AK27" s="128">
        <f t="shared" si="16"/>
        <v>-0.6596081207729978</v>
      </c>
    </row>
    <row r="28" spans="1:37" ht="12.75">
      <c r="A28" s="62" t="s">
        <v>112</v>
      </c>
      <c r="B28" s="63" t="s">
        <v>545</v>
      </c>
      <c r="C28" s="64" t="s">
        <v>546</v>
      </c>
      <c r="D28" s="85">
        <v>406479640</v>
      </c>
      <c r="E28" s="86">
        <v>382119000</v>
      </c>
      <c r="F28" s="87">
        <f t="shared" si="0"/>
        <v>788598640</v>
      </c>
      <c r="G28" s="85">
        <v>458889546</v>
      </c>
      <c r="H28" s="86">
        <v>625962452</v>
      </c>
      <c r="I28" s="87">
        <f t="shared" si="1"/>
        <v>1084851998</v>
      </c>
      <c r="J28" s="85">
        <v>140047309</v>
      </c>
      <c r="K28" s="86">
        <v>-1024621849</v>
      </c>
      <c r="L28" s="88">
        <f t="shared" si="2"/>
        <v>-884574540</v>
      </c>
      <c r="M28" s="105">
        <f t="shared" si="3"/>
        <v>-1.121704369157928</v>
      </c>
      <c r="N28" s="85">
        <v>45918568</v>
      </c>
      <c r="O28" s="86">
        <v>84506012</v>
      </c>
      <c r="P28" s="88">
        <f t="shared" si="4"/>
        <v>130424580</v>
      </c>
      <c r="Q28" s="105">
        <f t="shared" si="5"/>
        <v>0.16538778205349175</v>
      </c>
      <c r="R28" s="85">
        <v>103307977</v>
      </c>
      <c r="S28" s="86">
        <v>18989318</v>
      </c>
      <c r="T28" s="88">
        <f t="shared" si="6"/>
        <v>122297295</v>
      </c>
      <c r="U28" s="105">
        <f t="shared" si="7"/>
        <v>0.11273177836743035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289273854</v>
      </c>
      <c r="AA28" s="88">
        <f t="shared" si="11"/>
        <v>-921126519</v>
      </c>
      <c r="AB28" s="88">
        <f t="shared" si="12"/>
        <v>-631852665</v>
      </c>
      <c r="AC28" s="105">
        <f t="shared" si="13"/>
        <v>-0.5824321346735447</v>
      </c>
      <c r="AD28" s="85">
        <v>538002813</v>
      </c>
      <c r="AE28" s="86">
        <v>52196410</v>
      </c>
      <c r="AF28" s="88">
        <f t="shared" si="14"/>
        <v>590199223</v>
      </c>
      <c r="AG28" s="86">
        <v>694302049</v>
      </c>
      <c r="AH28" s="86">
        <v>694302049</v>
      </c>
      <c r="AI28" s="126">
        <v>1286245</v>
      </c>
      <c r="AJ28" s="127">
        <f t="shared" si="15"/>
        <v>0.0018525726689883355</v>
      </c>
      <c r="AK28" s="128">
        <f t="shared" si="16"/>
        <v>-0.7927864181549422</v>
      </c>
    </row>
    <row r="29" spans="1:37" ht="16.5">
      <c r="A29" s="65"/>
      <c r="B29" s="66" t="s">
        <v>547</v>
      </c>
      <c r="C29" s="67"/>
      <c r="D29" s="89">
        <f>SUM(D23:D28)</f>
        <v>1774368747</v>
      </c>
      <c r="E29" s="90">
        <f>SUM(E23:E28)</f>
        <v>586673742</v>
      </c>
      <c r="F29" s="91">
        <f t="shared" si="0"/>
        <v>2361042489</v>
      </c>
      <c r="G29" s="89">
        <f>SUM(G23:G28)</f>
        <v>1867411435</v>
      </c>
      <c r="H29" s="90">
        <f>SUM(H23:H28)</f>
        <v>834156941</v>
      </c>
      <c r="I29" s="91">
        <f t="shared" si="1"/>
        <v>2701568376</v>
      </c>
      <c r="J29" s="89">
        <f>SUM(J23:J28)</f>
        <v>479302791</v>
      </c>
      <c r="K29" s="90">
        <f>SUM(K23:K28)</f>
        <v>-1001431604</v>
      </c>
      <c r="L29" s="90">
        <f t="shared" si="2"/>
        <v>-522128813</v>
      </c>
      <c r="M29" s="106">
        <f t="shared" si="3"/>
        <v>-0.22114333623074414</v>
      </c>
      <c r="N29" s="89">
        <f>SUM(N23:N28)</f>
        <v>407883337</v>
      </c>
      <c r="O29" s="90">
        <f>SUM(O23:O28)</f>
        <v>113938620</v>
      </c>
      <c r="P29" s="90">
        <f t="shared" si="4"/>
        <v>521821957</v>
      </c>
      <c r="Q29" s="106">
        <f t="shared" si="5"/>
        <v>0.22101336991229387</v>
      </c>
      <c r="R29" s="89">
        <f>SUM(R23:R28)</f>
        <v>343878342</v>
      </c>
      <c r="S29" s="90">
        <f>SUM(S23:S28)</f>
        <v>37534597</v>
      </c>
      <c r="T29" s="90">
        <f t="shared" si="6"/>
        <v>381412939</v>
      </c>
      <c r="U29" s="106">
        <f t="shared" si="7"/>
        <v>0.1411820416571237</v>
      </c>
      <c r="V29" s="89">
        <f>SUM(V23:V28)</f>
        <v>0</v>
      </c>
      <c r="W29" s="90">
        <f>SUM(W23:W28)</f>
        <v>0</v>
      </c>
      <c r="X29" s="90">
        <f t="shared" si="8"/>
        <v>0</v>
      </c>
      <c r="Y29" s="106">
        <f t="shared" si="9"/>
        <v>0</v>
      </c>
      <c r="Z29" s="89">
        <f t="shared" si="10"/>
        <v>1231064470</v>
      </c>
      <c r="AA29" s="90">
        <f t="shared" si="11"/>
        <v>-849958387</v>
      </c>
      <c r="AB29" s="90">
        <f t="shared" si="12"/>
        <v>381106083</v>
      </c>
      <c r="AC29" s="106">
        <f t="shared" si="13"/>
        <v>0.14106845726565465</v>
      </c>
      <c r="AD29" s="89">
        <f>SUM(AD23:AD28)</f>
        <v>1335659279</v>
      </c>
      <c r="AE29" s="90">
        <f>SUM(AE23:AE28)</f>
        <v>211253140</v>
      </c>
      <c r="AF29" s="90">
        <f t="shared" si="14"/>
        <v>1546912419</v>
      </c>
      <c r="AG29" s="90">
        <f>SUM(AG23:AG28)</f>
        <v>2289832120</v>
      </c>
      <c r="AH29" s="90">
        <f>SUM(AH23:AH28)</f>
        <v>2289832120</v>
      </c>
      <c r="AI29" s="91">
        <f>SUM(AI23:AI28)</f>
        <v>359071173</v>
      </c>
      <c r="AJ29" s="129">
        <f t="shared" si="15"/>
        <v>0.15681113469576102</v>
      </c>
      <c r="AK29" s="130">
        <f t="shared" si="16"/>
        <v>-0.7534359836308224</v>
      </c>
    </row>
    <row r="30" spans="1:37" ht="12.75">
      <c r="A30" s="62" t="s">
        <v>97</v>
      </c>
      <c r="B30" s="63" t="s">
        <v>85</v>
      </c>
      <c r="C30" s="64" t="s">
        <v>86</v>
      </c>
      <c r="D30" s="85">
        <v>3399141678</v>
      </c>
      <c r="E30" s="86">
        <v>162800300</v>
      </c>
      <c r="F30" s="87">
        <f t="shared" si="0"/>
        <v>3561941978</v>
      </c>
      <c r="G30" s="85">
        <v>3577765113</v>
      </c>
      <c r="H30" s="86">
        <v>250439402</v>
      </c>
      <c r="I30" s="87">
        <f t="shared" si="1"/>
        <v>3828204515</v>
      </c>
      <c r="J30" s="85">
        <v>871995106</v>
      </c>
      <c r="K30" s="86">
        <v>18259415</v>
      </c>
      <c r="L30" s="88">
        <f t="shared" si="2"/>
        <v>890254521</v>
      </c>
      <c r="M30" s="105">
        <f t="shared" si="3"/>
        <v>0.24993515517618575</v>
      </c>
      <c r="N30" s="85">
        <v>640043768</v>
      </c>
      <c r="O30" s="86">
        <v>44920967</v>
      </c>
      <c r="P30" s="88">
        <f t="shared" si="4"/>
        <v>684964735</v>
      </c>
      <c r="Q30" s="105">
        <f t="shared" si="5"/>
        <v>0.19230092439198065</v>
      </c>
      <c r="R30" s="85">
        <v>647608510</v>
      </c>
      <c r="S30" s="86">
        <v>37609221</v>
      </c>
      <c r="T30" s="88">
        <f t="shared" si="6"/>
        <v>685217731</v>
      </c>
      <c r="U30" s="105">
        <f t="shared" si="7"/>
        <v>0.17899193429063703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2159647384</v>
      </c>
      <c r="AA30" s="88">
        <f t="shared" si="11"/>
        <v>100789603</v>
      </c>
      <c r="AB30" s="88">
        <f t="shared" si="12"/>
        <v>2260436987</v>
      </c>
      <c r="AC30" s="105">
        <f t="shared" si="13"/>
        <v>0.5904692338517865</v>
      </c>
      <c r="AD30" s="85">
        <v>2194626494</v>
      </c>
      <c r="AE30" s="86">
        <v>74376333</v>
      </c>
      <c r="AF30" s="88">
        <f t="shared" si="14"/>
        <v>2269002827</v>
      </c>
      <c r="AG30" s="86">
        <v>2886295937</v>
      </c>
      <c r="AH30" s="86">
        <v>2886295937</v>
      </c>
      <c r="AI30" s="126">
        <v>685662029</v>
      </c>
      <c r="AJ30" s="127">
        <f t="shared" si="15"/>
        <v>0.23755777091682195</v>
      </c>
      <c r="AK30" s="128">
        <f t="shared" si="16"/>
        <v>-0.6980093092673789</v>
      </c>
    </row>
    <row r="31" spans="1:37" ht="12.75">
      <c r="A31" s="62" t="s">
        <v>97</v>
      </c>
      <c r="B31" s="63" t="s">
        <v>548</v>
      </c>
      <c r="C31" s="64" t="s">
        <v>549</v>
      </c>
      <c r="D31" s="85">
        <v>511896981</v>
      </c>
      <c r="E31" s="86">
        <v>58172000</v>
      </c>
      <c r="F31" s="87">
        <f t="shared" si="0"/>
        <v>570068981</v>
      </c>
      <c r="G31" s="85">
        <v>512656333</v>
      </c>
      <c r="H31" s="86">
        <v>70360195</v>
      </c>
      <c r="I31" s="87">
        <f t="shared" si="1"/>
        <v>583016528</v>
      </c>
      <c r="J31" s="85">
        <v>113557739</v>
      </c>
      <c r="K31" s="86">
        <v>6237852</v>
      </c>
      <c r="L31" s="88">
        <f t="shared" si="2"/>
        <v>119795591</v>
      </c>
      <c r="M31" s="105">
        <f t="shared" si="3"/>
        <v>0.2101422722384539</v>
      </c>
      <c r="N31" s="85">
        <v>154442475</v>
      </c>
      <c r="O31" s="86">
        <v>4238795</v>
      </c>
      <c r="P31" s="88">
        <f t="shared" si="4"/>
        <v>158681270</v>
      </c>
      <c r="Q31" s="105">
        <f t="shared" si="5"/>
        <v>0.2783545067153899</v>
      </c>
      <c r="R31" s="85">
        <v>157818327</v>
      </c>
      <c r="S31" s="86">
        <v>17595876</v>
      </c>
      <c r="T31" s="88">
        <f t="shared" si="6"/>
        <v>175414203</v>
      </c>
      <c r="U31" s="105">
        <f t="shared" si="7"/>
        <v>0.3008734651172702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425818541</v>
      </c>
      <c r="AA31" s="88">
        <f t="shared" si="11"/>
        <v>28072523</v>
      </c>
      <c r="AB31" s="88">
        <f t="shared" si="12"/>
        <v>453891064</v>
      </c>
      <c r="AC31" s="105">
        <f t="shared" si="13"/>
        <v>0.7785217780309652</v>
      </c>
      <c r="AD31" s="85">
        <v>380249805</v>
      </c>
      <c r="AE31" s="86">
        <v>24968358</v>
      </c>
      <c r="AF31" s="88">
        <f t="shared" si="14"/>
        <v>405218163</v>
      </c>
      <c r="AG31" s="86">
        <v>482613824</v>
      </c>
      <c r="AH31" s="86">
        <v>482613824</v>
      </c>
      <c r="AI31" s="126">
        <v>158622908</v>
      </c>
      <c r="AJ31" s="127">
        <f t="shared" si="15"/>
        <v>0.3286746050606292</v>
      </c>
      <c r="AK31" s="128">
        <f t="shared" si="16"/>
        <v>-0.5671116968170057</v>
      </c>
    </row>
    <row r="32" spans="1:37" ht="12.75">
      <c r="A32" s="62" t="s">
        <v>97</v>
      </c>
      <c r="B32" s="63" t="s">
        <v>87</v>
      </c>
      <c r="C32" s="64" t="s">
        <v>88</v>
      </c>
      <c r="D32" s="85">
        <v>1715095246</v>
      </c>
      <c r="E32" s="86">
        <v>149299694</v>
      </c>
      <c r="F32" s="87">
        <f t="shared" si="0"/>
        <v>1864394940</v>
      </c>
      <c r="G32" s="85">
        <v>1710181286</v>
      </c>
      <c r="H32" s="86">
        <v>235144009</v>
      </c>
      <c r="I32" s="87">
        <f t="shared" si="1"/>
        <v>1945325295</v>
      </c>
      <c r="J32" s="85">
        <v>480938977</v>
      </c>
      <c r="K32" s="86">
        <v>37768556</v>
      </c>
      <c r="L32" s="88">
        <f t="shared" si="2"/>
        <v>518707533</v>
      </c>
      <c r="M32" s="105">
        <f t="shared" si="3"/>
        <v>0.2782176253921822</v>
      </c>
      <c r="N32" s="85">
        <v>538901373</v>
      </c>
      <c r="O32" s="86">
        <v>47662296</v>
      </c>
      <c r="P32" s="88">
        <f t="shared" si="4"/>
        <v>586563669</v>
      </c>
      <c r="Q32" s="105">
        <f t="shared" si="5"/>
        <v>0.3146134203732606</v>
      </c>
      <c r="R32" s="85">
        <v>390320527</v>
      </c>
      <c r="S32" s="86">
        <v>19224295</v>
      </c>
      <c r="T32" s="88">
        <f t="shared" si="6"/>
        <v>409544822</v>
      </c>
      <c r="U32" s="105">
        <f t="shared" si="7"/>
        <v>0.21052768041038608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1410160877</v>
      </c>
      <c r="AA32" s="88">
        <f t="shared" si="11"/>
        <v>104655147</v>
      </c>
      <c r="AB32" s="88">
        <f t="shared" si="12"/>
        <v>1514816024</v>
      </c>
      <c r="AC32" s="105">
        <f t="shared" si="13"/>
        <v>0.7786954849625806</v>
      </c>
      <c r="AD32" s="85">
        <v>1260845455</v>
      </c>
      <c r="AE32" s="86">
        <v>101774501</v>
      </c>
      <c r="AF32" s="88">
        <f t="shared" si="14"/>
        <v>1362619956</v>
      </c>
      <c r="AG32" s="86">
        <v>1737045112</v>
      </c>
      <c r="AH32" s="86">
        <v>1737045112</v>
      </c>
      <c r="AI32" s="126">
        <v>399863199</v>
      </c>
      <c r="AJ32" s="127">
        <f t="shared" si="15"/>
        <v>0.23019736000961155</v>
      </c>
      <c r="AK32" s="128">
        <f t="shared" si="16"/>
        <v>-0.6994431057635266</v>
      </c>
    </row>
    <row r="33" spans="1:37" ht="12.75">
      <c r="A33" s="62" t="s">
        <v>112</v>
      </c>
      <c r="B33" s="63" t="s">
        <v>550</v>
      </c>
      <c r="C33" s="64" t="s">
        <v>551</v>
      </c>
      <c r="D33" s="85">
        <v>208953000</v>
      </c>
      <c r="E33" s="86">
        <v>27760000</v>
      </c>
      <c r="F33" s="87">
        <f t="shared" si="0"/>
        <v>236713000</v>
      </c>
      <c r="G33" s="85">
        <v>213728000</v>
      </c>
      <c r="H33" s="86">
        <v>28950000</v>
      </c>
      <c r="I33" s="87">
        <f t="shared" si="1"/>
        <v>242678000</v>
      </c>
      <c r="J33" s="85">
        <v>88459043</v>
      </c>
      <c r="K33" s="86">
        <v>1790782</v>
      </c>
      <c r="L33" s="88">
        <f t="shared" si="2"/>
        <v>90249825</v>
      </c>
      <c r="M33" s="105">
        <f t="shared" si="3"/>
        <v>0.3812626471718917</v>
      </c>
      <c r="N33" s="85">
        <v>63477195</v>
      </c>
      <c r="O33" s="86">
        <v>484762</v>
      </c>
      <c r="P33" s="88">
        <f t="shared" si="4"/>
        <v>63961957</v>
      </c>
      <c r="Q33" s="105">
        <f t="shared" si="5"/>
        <v>0.27020889009053156</v>
      </c>
      <c r="R33" s="85">
        <v>48886494</v>
      </c>
      <c r="S33" s="86">
        <v>974655</v>
      </c>
      <c r="T33" s="88">
        <f t="shared" si="6"/>
        <v>49861149</v>
      </c>
      <c r="U33" s="105">
        <f t="shared" si="7"/>
        <v>0.20546217209635814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200822732</v>
      </c>
      <c r="AA33" s="88">
        <f t="shared" si="11"/>
        <v>3250199</v>
      </c>
      <c r="AB33" s="88">
        <f t="shared" si="12"/>
        <v>204072931</v>
      </c>
      <c r="AC33" s="105">
        <f t="shared" si="13"/>
        <v>0.8409206067299054</v>
      </c>
      <c r="AD33" s="85">
        <v>192522400</v>
      </c>
      <c r="AE33" s="86">
        <v>1206742</v>
      </c>
      <c r="AF33" s="88">
        <f t="shared" si="14"/>
        <v>193729142</v>
      </c>
      <c r="AG33" s="86">
        <v>200493400</v>
      </c>
      <c r="AH33" s="86">
        <v>200493400</v>
      </c>
      <c r="AI33" s="126">
        <v>48216577</v>
      </c>
      <c r="AJ33" s="127">
        <f t="shared" si="15"/>
        <v>0.24048959716379692</v>
      </c>
      <c r="AK33" s="128">
        <f t="shared" si="16"/>
        <v>-0.7426244266337586</v>
      </c>
    </row>
    <row r="34" spans="1:37" ht="16.5">
      <c r="A34" s="65"/>
      <c r="B34" s="66" t="s">
        <v>552</v>
      </c>
      <c r="C34" s="67"/>
      <c r="D34" s="89">
        <f>SUM(D30:D33)</f>
        <v>5835086905</v>
      </c>
      <c r="E34" s="90">
        <f>SUM(E30:E33)</f>
        <v>398031994</v>
      </c>
      <c r="F34" s="91">
        <f t="shared" si="0"/>
        <v>6233118899</v>
      </c>
      <c r="G34" s="89">
        <f>SUM(G30:G33)</f>
        <v>6014330732</v>
      </c>
      <c r="H34" s="90">
        <f>SUM(H30:H33)</f>
        <v>584893606</v>
      </c>
      <c r="I34" s="91">
        <f t="shared" si="1"/>
        <v>6599224338</v>
      </c>
      <c r="J34" s="89">
        <f>SUM(J30:J33)</f>
        <v>1554950865</v>
      </c>
      <c r="K34" s="90">
        <f>SUM(K30:K33)</f>
        <v>64056605</v>
      </c>
      <c r="L34" s="90">
        <f t="shared" si="2"/>
        <v>1619007470</v>
      </c>
      <c r="M34" s="106">
        <f t="shared" si="3"/>
        <v>0.25974275418679127</v>
      </c>
      <c r="N34" s="89">
        <f>SUM(N30:N33)</f>
        <v>1396864811</v>
      </c>
      <c r="O34" s="90">
        <f>SUM(O30:O33)</f>
        <v>97306820</v>
      </c>
      <c r="P34" s="90">
        <f t="shared" si="4"/>
        <v>1494171631</v>
      </c>
      <c r="Q34" s="106">
        <f t="shared" si="5"/>
        <v>0.2397149252583189</v>
      </c>
      <c r="R34" s="89">
        <f>SUM(R30:R33)</f>
        <v>1244633858</v>
      </c>
      <c r="S34" s="90">
        <f>SUM(S30:S33)</f>
        <v>75404047</v>
      </c>
      <c r="T34" s="90">
        <f t="shared" si="6"/>
        <v>1320037905</v>
      </c>
      <c r="U34" s="106">
        <f t="shared" si="7"/>
        <v>0.2000292515286817</v>
      </c>
      <c r="V34" s="89">
        <f>SUM(V30:V33)</f>
        <v>0</v>
      </c>
      <c r="W34" s="90">
        <f>SUM(W30:W33)</f>
        <v>0</v>
      </c>
      <c r="X34" s="90">
        <f t="shared" si="8"/>
        <v>0</v>
      </c>
      <c r="Y34" s="106">
        <f t="shared" si="9"/>
        <v>0</v>
      </c>
      <c r="Z34" s="89">
        <f t="shared" si="10"/>
        <v>4196449534</v>
      </c>
      <c r="AA34" s="90">
        <f t="shared" si="11"/>
        <v>236767472</v>
      </c>
      <c r="AB34" s="90">
        <f t="shared" si="12"/>
        <v>4433217006</v>
      </c>
      <c r="AC34" s="106">
        <f t="shared" si="13"/>
        <v>0.671778496826122</v>
      </c>
      <c r="AD34" s="89">
        <f>SUM(AD30:AD33)</f>
        <v>4028244154</v>
      </c>
      <c r="AE34" s="90">
        <f>SUM(AE30:AE33)</f>
        <v>202325934</v>
      </c>
      <c r="AF34" s="90">
        <f t="shared" si="14"/>
        <v>4230570088</v>
      </c>
      <c r="AG34" s="90">
        <f>SUM(AG30:AG33)</f>
        <v>5306448273</v>
      </c>
      <c r="AH34" s="90">
        <f>SUM(AH30:AH33)</f>
        <v>5306448273</v>
      </c>
      <c r="AI34" s="91">
        <f>SUM(AI30:AI33)</f>
        <v>1292364713</v>
      </c>
      <c r="AJ34" s="129">
        <f t="shared" si="15"/>
        <v>0.24354608704578246</v>
      </c>
      <c r="AK34" s="130">
        <f t="shared" si="16"/>
        <v>-0.6879763536492909</v>
      </c>
    </row>
    <row r="35" spans="1:37" ht="16.5">
      <c r="A35" s="68"/>
      <c r="B35" s="69" t="s">
        <v>553</v>
      </c>
      <c r="C35" s="70"/>
      <c r="D35" s="92">
        <f>SUM(D9:D14,D16:D21,D23:D28,D30:D33)</f>
        <v>20218123637</v>
      </c>
      <c r="E35" s="93">
        <f>SUM(E9:E14,E16:E21,E23:E28,E30:E33)</f>
        <v>8027215665</v>
      </c>
      <c r="F35" s="94">
        <f t="shared" si="0"/>
        <v>28245339302</v>
      </c>
      <c r="G35" s="92">
        <f>SUM(G9:G14,G16:G21,G23:G28,G30:G33)</f>
        <v>20983255331</v>
      </c>
      <c r="H35" s="93">
        <f>SUM(H9:H14,H16:H21,H23:H28,H30:H33)</f>
        <v>3571381145</v>
      </c>
      <c r="I35" s="94">
        <f t="shared" si="1"/>
        <v>24554636476</v>
      </c>
      <c r="J35" s="92">
        <f>SUM(J9:J14,J16:J21,J23:J28,J30:J33)</f>
        <v>4576093581</v>
      </c>
      <c r="K35" s="93">
        <f>SUM(K9:K14,K16:K21,K23:K28,K30:K33)</f>
        <v>-730466149</v>
      </c>
      <c r="L35" s="93">
        <f t="shared" si="2"/>
        <v>3845627432</v>
      </c>
      <c r="M35" s="107">
        <f t="shared" si="3"/>
        <v>0.1361508669052419</v>
      </c>
      <c r="N35" s="92">
        <f>SUM(N9:N14,N16:N21,N23:N28,N30:N33)</f>
        <v>5545620314</v>
      </c>
      <c r="O35" s="93">
        <f>SUM(O9:O14,O16:O21,O23:O28,O30:O33)</f>
        <v>609626400</v>
      </c>
      <c r="P35" s="93">
        <f t="shared" si="4"/>
        <v>6155246714</v>
      </c>
      <c r="Q35" s="107">
        <f t="shared" si="5"/>
        <v>0.21792079210619214</v>
      </c>
      <c r="R35" s="92">
        <f>SUM(R9:R14,R16:R21,R23:R28,R30:R33)</f>
        <v>3603511378</v>
      </c>
      <c r="S35" s="93">
        <f>SUM(S9:S14,S16:S21,S23:S28,S30:S33)</f>
        <v>422865720</v>
      </c>
      <c r="T35" s="93">
        <f t="shared" si="6"/>
        <v>4026377098</v>
      </c>
      <c r="U35" s="107">
        <f t="shared" si="7"/>
        <v>0.1639762454612362</v>
      </c>
      <c r="V35" s="92">
        <f>SUM(V9:V14,V16:V21,V23:V28,V30:V33)</f>
        <v>0</v>
      </c>
      <c r="W35" s="93">
        <f>SUM(W9:W14,W16:W21,W23:W28,W30:W33)</f>
        <v>0</v>
      </c>
      <c r="X35" s="93">
        <f t="shared" si="8"/>
        <v>0</v>
      </c>
      <c r="Y35" s="107">
        <f t="shared" si="9"/>
        <v>0</v>
      </c>
      <c r="Z35" s="92">
        <f t="shared" si="10"/>
        <v>13725225273</v>
      </c>
      <c r="AA35" s="93">
        <f t="shared" si="11"/>
        <v>302025971</v>
      </c>
      <c r="AB35" s="93">
        <f t="shared" si="12"/>
        <v>14027251244</v>
      </c>
      <c r="AC35" s="107">
        <f t="shared" si="13"/>
        <v>0.5712669074824385</v>
      </c>
      <c r="AD35" s="92">
        <f>SUM(AD9:AD14,AD16:AD21,AD23:AD28,AD30:AD33)</f>
        <v>14812752297</v>
      </c>
      <c r="AE35" s="93">
        <f>SUM(AE9:AE14,AE16:AE21,AE23:AE28,AE30:AE33)</f>
        <v>1321728381</v>
      </c>
      <c r="AF35" s="93">
        <f t="shared" si="14"/>
        <v>16134480678</v>
      </c>
      <c r="AG35" s="93">
        <f>SUM(AG9:AG14,AG16:AG21,AG23:AG28,AG30:AG33)</f>
        <v>21268066299</v>
      </c>
      <c r="AH35" s="93">
        <f>SUM(AH9:AH14,AH16:AH21,AH23:AH28,AH30:AH33)</f>
        <v>21268066299</v>
      </c>
      <c r="AI35" s="94">
        <f>SUM(AI9:AI14,AI16:AI21,AI23:AI28,AI30:AI33)</f>
        <v>5010587125</v>
      </c>
      <c r="AJ35" s="131">
        <f t="shared" si="15"/>
        <v>0.23559203994185368</v>
      </c>
      <c r="AK35" s="132">
        <f t="shared" si="16"/>
        <v>-0.7504489187873197</v>
      </c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42</v>
      </c>
      <c r="C9" s="64" t="s">
        <v>43</v>
      </c>
      <c r="D9" s="85">
        <v>42443102629</v>
      </c>
      <c r="E9" s="86">
        <v>9666369186</v>
      </c>
      <c r="F9" s="87">
        <f>$D9+$E9</f>
        <v>52109471815</v>
      </c>
      <c r="G9" s="85">
        <v>42895030773</v>
      </c>
      <c r="H9" s="86">
        <v>7401997433</v>
      </c>
      <c r="I9" s="87">
        <f>$G9+$H9</f>
        <v>50297028206</v>
      </c>
      <c r="J9" s="85">
        <v>11339579231</v>
      </c>
      <c r="K9" s="86">
        <v>1109941559</v>
      </c>
      <c r="L9" s="88">
        <f>$J9+$K9</f>
        <v>12449520790</v>
      </c>
      <c r="M9" s="105">
        <f>IF($F9=0,0,$L9/$F9)</f>
        <v>0.2389108996191425</v>
      </c>
      <c r="N9" s="85">
        <v>11159021529</v>
      </c>
      <c r="O9" s="86">
        <v>1662314346</v>
      </c>
      <c r="P9" s="88">
        <f>$N9+$O9</f>
        <v>12821335875</v>
      </c>
      <c r="Q9" s="105">
        <f>IF($F9=0,0,$P9/$F9)</f>
        <v>0.24604616835339535</v>
      </c>
      <c r="R9" s="85">
        <v>10817656296</v>
      </c>
      <c r="S9" s="86">
        <v>962312668</v>
      </c>
      <c r="T9" s="88">
        <f>$R9+$S9</f>
        <v>11779968964</v>
      </c>
      <c r="U9" s="105">
        <f>IF($I9=0,0,$T9/$I9)</f>
        <v>0.23420805133363232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33316257056</v>
      </c>
      <c r="AA9" s="88">
        <f>$K9+$O9+$S9</f>
        <v>3734568573</v>
      </c>
      <c r="AB9" s="88">
        <f>$Z9+$AA9</f>
        <v>37050825629</v>
      </c>
      <c r="AC9" s="105">
        <f>IF($I9=0,0,$AB9/$I9)</f>
        <v>0.7366404527371293</v>
      </c>
      <c r="AD9" s="85">
        <v>33311988307</v>
      </c>
      <c r="AE9" s="86">
        <v>479487329</v>
      </c>
      <c r="AF9" s="88">
        <f>$AD9+$AE9</f>
        <v>33791475636</v>
      </c>
      <c r="AG9" s="86">
        <v>48319602068</v>
      </c>
      <c r="AH9" s="86">
        <v>48319602068</v>
      </c>
      <c r="AI9" s="126">
        <v>11361453178</v>
      </c>
      <c r="AJ9" s="127">
        <f>IF($AH9=0,0,$AI9/$AH9)</f>
        <v>0.2351313481847609</v>
      </c>
      <c r="AK9" s="128">
        <f>IF($AF9=0,0,(($T9/$AF9)-1))</f>
        <v>-0.6513922892597764</v>
      </c>
    </row>
    <row r="10" spans="1:37" ht="16.5">
      <c r="A10" s="65"/>
      <c r="B10" s="66" t="s">
        <v>96</v>
      </c>
      <c r="C10" s="67"/>
      <c r="D10" s="89">
        <f>D9</f>
        <v>42443102629</v>
      </c>
      <c r="E10" s="90">
        <f>E9</f>
        <v>9666369186</v>
      </c>
      <c r="F10" s="91">
        <f aca="true" t="shared" si="0" ref="F10:F45">$D10+$E10</f>
        <v>52109471815</v>
      </c>
      <c r="G10" s="89">
        <f>G9</f>
        <v>42895030773</v>
      </c>
      <c r="H10" s="90">
        <f>H9</f>
        <v>7401997433</v>
      </c>
      <c r="I10" s="91">
        <f aca="true" t="shared" si="1" ref="I10:I45">$G10+$H10</f>
        <v>50297028206</v>
      </c>
      <c r="J10" s="89">
        <f>J9</f>
        <v>11339579231</v>
      </c>
      <c r="K10" s="90">
        <f>K9</f>
        <v>1109941559</v>
      </c>
      <c r="L10" s="90">
        <f aca="true" t="shared" si="2" ref="L10:L45">$J10+$K10</f>
        <v>12449520790</v>
      </c>
      <c r="M10" s="106">
        <f aca="true" t="shared" si="3" ref="M10:M45">IF($F10=0,0,$L10/$F10)</f>
        <v>0.2389108996191425</v>
      </c>
      <c r="N10" s="89">
        <f>N9</f>
        <v>11159021529</v>
      </c>
      <c r="O10" s="90">
        <f>O9</f>
        <v>1662314346</v>
      </c>
      <c r="P10" s="90">
        <f aca="true" t="shared" si="4" ref="P10:P45">$N10+$O10</f>
        <v>12821335875</v>
      </c>
      <c r="Q10" s="106">
        <f aca="true" t="shared" si="5" ref="Q10:Q45">IF($F10=0,0,$P10/$F10)</f>
        <v>0.24604616835339535</v>
      </c>
      <c r="R10" s="89">
        <f>R9</f>
        <v>10817656296</v>
      </c>
      <c r="S10" s="90">
        <f>S9</f>
        <v>962312668</v>
      </c>
      <c r="T10" s="90">
        <f aca="true" t="shared" si="6" ref="T10:T45">$R10+$S10</f>
        <v>11779968964</v>
      </c>
      <c r="U10" s="106">
        <f aca="true" t="shared" si="7" ref="U10:U45">IF($I10=0,0,$T10/$I10)</f>
        <v>0.23420805133363232</v>
      </c>
      <c r="V10" s="89">
        <f>V9</f>
        <v>0</v>
      </c>
      <c r="W10" s="90">
        <f>W9</f>
        <v>0</v>
      </c>
      <c r="X10" s="90">
        <f aca="true" t="shared" si="8" ref="X10:X45">$V10+$W10</f>
        <v>0</v>
      </c>
      <c r="Y10" s="106">
        <f aca="true" t="shared" si="9" ref="Y10:Y45">IF($I10=0,0,$X10/$I10)</f>
        <v>0</v>
      </c>
      <c r="Z10" s="89">
        <f aca="true" t="shared" si="10" ref="Z10:Z45">$J10+$N10+$R10</f>
        <v>33316257056</v>
      </c>
      <c r="AA10" s="90">
        <f aca="true" t="shared" si="11" ref="AA10:AA45">$K10+$O10+$S10</f>
        <v>3734568573</v>
      </c>
      <c r="AB10" s="90">
        <f aca="true" t="shared" si="12" ref="AB10:AB45">$Z10+$AA10</f>
        <v>37050825629</v>
      </c>
      <c r="AC10" s="106">
        <f aca="true" t="shared" si="13" ref="AC10:AC45">IF($I10=0,0,$AB10/$I10)</f>
        <v>0.7366404527371293</v>
      </c>
      <c r="AD10" s="89">
        <f>AD9</f>
        <v>33311988307</v>
      </c>
      <c r="AE10" s="90">
        <f>AE9</f>
        <v>479487329</v>
      </c>
      <c r="AF10" s="90">
        <f aca="true" t="shared" si="14" ref="AF10:AF45">$AD10+$AE10</f>
        <v>33791475636</v>
      </c>
      <c r="AG10" s="90">
        <f>AG9</f>
        <v>48319602068</v>
      </c>
      <c r="AH10" s="90">
        <f>AH9</f>
        <v>48319602068</v>
      </c>
      <c r="AI10" s="91">
        <f>AI9</f>
        <v>11361453178</v>
      </c>
      <c r="AJ10" s="129">
        <f aca="true" t="shared" si="15" ref="AJ10:AJ45">IF($AH10=0,0,$AI10/$AH10)</f>
        <v>0.2351313481847609</v>
      </c>
      <c r="AK10" s="130">
        <f aca="true" t="shared" si="16" ref="AK10:AK45">IF($AF10=0,0,(($T10/$AF10)-1))</f>
        <v>-0.6513922892597764</v>
      </c>
    </row>
    <row r="11" spans="1:37" ht="12.75">
      <c r="A11" s="62" t="s">
        <v>97</v>
      </c>
      <c r="B11" s="63" t="s">
        <v>554</v>
      </c>
      <c r="C11" s="64" t="s">
        <v>555</v>
      </c>
      <c r="D11" s="85">
        <v>393342121</v>
      </c>
      <c r="E11" s="86">
        <v>88118450</v>
      </c>
      <c r="F11" s="87">
        <f t="shared" si="0"/>
        <v>481460571</v>
      </c>
      <c r="G11" s="85">
        <v>368405436</v>
      </c>
      <c r="H11" s="86">
        <v>76262705</v>
      </c>
      <c r="I11" s="87">
        <f t="shared" si="1"/>
        <v>444668141</v>
      </c>
      <c r="J11" s="85">
        <v>92507125</v>
      </c>
      <c r="K11" s="86">
        <v>3655435</v>
      </c>
      <c r="L11" s="88">
        <f t="shared" si="2"/>
        <v>96162560</v>
      </c>
      <c r="M11" s="105">
        <f t="shared" si="3"/>
        <v>0.19973091420605654</v>
      </c>
      <c r="N11" s="85">
        <v>90387599</v>
      </c>
      <c r="O11" s="86">
        <v>-17612116</v>
      </c>
      <c r="P11" s="88">
        <f t="shared" si="4"/>
        <v>72775483</v>
      </c>
      <c r="Q11" s="105">
        <f t="shared" si="5"/>
        <v>0.15115564468518025</v>
      </c>
      <c r="R11" s="85">
        <v>69890594</v>
      </c>
      <c r="S11" s="86">
        <v>40504537</v>
      </c>
      <c r="T11" s="88">
        <f t="shared" si="6"/>
        <v>110395131</v>
      </c>
      <c r="U11" s="105">
        <f t="shared" si="7"/>
        <v>0.24826408915137457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252785318</v>
      </c>
      <c r="AA11" s="88">
        <f t="shared" si="11"/>
        <v>26547856</v>
      </c>
      <c r="AB11" s="88">
        <f t="shared" si="12"/>
        <v>279333174</v>
      </c>
      <c r="AC11" s="105">
        <f t="shared" si="13"/>
        <v>0.628183465925435</v>
      </c>
      <c r="AD11" s="85">
        <v>244900691</v>
      </c>
      <c r="AE11" s="86">
        <v>54166669</v>
      </c>
      <c r="AF11" s="88">
        <f t="shared" si="14"/>
        <v>299067360</v>
      </c>
      <c r="AG11" s="86">
        <v>456562241</v>
      </c>
      <c r="AH11" s="86">
        <v>456562241</v>
      </c>
      <c r="AI11" s="126">
        <v>86513681</v>
      </c>
      <c r="AJ11" s="127">
        <f t="shared" si="15"/>
        <v>0.1894893471928617</v>
      </c>
      <c r="AK11" s="128">
        <f t="shared" si="16"/>
        <v>-0.6308686745353956</v>
      </c>
    </row>
    <row r="12" spans="1:37" ht="12.75">
      <c r="A12" s="62" t="s">
        <v>97</v>
      </c>
      <c r="B12" s="63" t="s">
        <v>556</v>
      </c>
      <c r="C12" s="64" t="s">
        <v>557</v>
      </c>
      <c r="D12" s="85">
        <v>331415856</v>
      </c>
      <c r="E12" s="86">
        <v>66218876</v>
      </c>
      <c r="F12" s="87">
        <f t="shared" si="0"/>
        <v>397634732</v>
      </c>
      <c r="G12" s="85">
        <v>333994643</v>
      </c>
      <c r="H12" s="86">
        <v>45726886</v>
      </c>
      <c r="I12" s="87">
        <f t="shared" si="1"/>
        <v>379721529</v>
      </c>
      <c r="J12" s="85">
        <v>88374888</v>
      </c>
      <c r="K12" s="86">
        <v>5053973</v>
      </c>
      <c r="L12" s="88">
        <f t="shared" si="2"/>
        <v>93428861</v>
      </c>
      <c r="M12" s="105">
        <f t="shared" si="3"/>
        <v>0.2349615199106903</v>
      </c>
      <c r="N12" s="85">
        <v>72469315</v>
      </c>
      <c r="O12" s="86">
        <v>12430355</v>
      </c>
      <c r="P12" s="88">
        <f t="shared" si="4"/>
        <v>84899670</v>
      </c>
      <c r="Q12" s="105">
        <f t="shared" si="5"/>
        <v>0.21351170601465466</v>
      </c>
      <c r="R12" s="85">
        <v>66981877</v>
      </c>
      <c r="S12" s="86">
        <v>9205634</v>
      </c>
      <c r="T12" s="88">
        <f t="shared" si="6"/>
        <v>76187511</v>
      </c>
      <c r="U12" s="105">
        <f t="shared" si="7"/>
        <v>0.20064048304198207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227826080</v>
      </c>
      <c r="AA12" s="88">
        <f t="shared" si="11"/>
        <v>26689962</v>
      </c>
      <c r="AB12" s="88">
        <f t="shared" si="12"/>
        <v>254516042</v>
      </c>
      <c r="AC12" s="105">
        <f t="shared" si="13"/>
        <v>0.6702702442768264</v>
      </c>
      <c r="AD12" s="85">
        <v>227144564</v>
      </c>
      <c r="AE12" s="86">
        <v>17637563</v>
      </c>
      <c r="AF12" s="88">
        <f t="shared" si="14"/>
        <v>244782127</v>
      </c>
      <c r="AG12" s="86">
        <v>323142257</v>
      </c>
      <c r="AH12" s="86">
        <v>323142257</v>
      </c>
      <c r="AI12" s="126">
        <v>74628533</v>
      </c>
      <c r="AJ12" s="127">
        <f t="shared" si="15"/>
        <v>0.23094637542251245</v>
      </c>
      <c r="AK12" s="128">
        <f t="shared" si="16"/>
        <v>-0.6887537830733859</v>
      </c>
    </row>
    <row r="13" spans="1:37" ht="12.75">
      <c r="A13" s="62" t="s">
        <v>97</v>
      </c>
      <c r="B13" s="63" t="s">
        <v>558</v>
      </c>
      <c r="C13" s="64" t="s">
        <v>559</v>
      </c>
      <c r="D13" s="85">
        <v>364466917</v>
      </c>
      <c r="E13" s="86">
        <v>43336196</v>
      </c>
      <c r="F13" s="87">
        <f t="shared" si="0"/>
        <v>407803113</v>
      </c>
      <c r="G13" s="85">
        <v>390451145</v>
      </c>
      <c r="H13" s="86">
        <v>55609242</v>
      </c>
      <c r="I13" s="87">
        <f t="shared" si="1"/>
        <v>446060387</v>
      </c>
      <c r="J13" s="85">
        <v>104948160</v>
      </c>
      <c r="K13" s="86">
        <v>3455712</v>
      </c>
      <c r="L13" s="88">
        <f t="shared" si="2"/>
        <v>108403872</v>
      </c>
      <c r="M13" s="105">
        <f t="shared" si="3"/>
        <v>0.26582404239763613</v>
      </c>
      <c r="N13" s="85">
        <v>92771534</v>
      </c>
      <c r="O13" s="86">
        <v>9833386</v>
      </c>
      <c r="P13" s="88">
        <f t="shared" si="4"/>
        <v>102604920</v>
      </c>
      <c r="Q13" s="105">
        <f t="shared" si="5"/>
        <v>0.25160406266933033</v>
      </c>
      <c r="R13" s="85">
        <v>90353237</v>
      </c>
      <c r="S13" s="86">
        <v>6731767</v>
      </c>
      <c r="T13" s="88">
        <f t="shared" si="6"/>
        <v>97085004</v>
      </c>
      <c r="U13" s="105">
        <f t="shared" si="7"/>
        <v>0.21764991205103357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288072931</v>
      </c>
      <c r="AA13" s="88">
        <f t="shared" si="11"/>
        <v>20020865</v>
      </c>
      <c r="AB13" s="88">
        <f t="shared" si="12"/>
        <v>308093796</v>
      </c>
      <c r="AC13" s="105">
        <f t="shared" si="13"/>
        <v>0.6906997459964989</v>
      </c>
      <c r="AD13" s="85">
        <v>273101355</v>
      </c>
      <c r="AE13" s="86">
        <v>25130524</v>
      </c>
      <c r="AF13" s="88">
        <f t="shared" si="14"/>
        <v>298231879</v>
      </c>
      <c r="AG13" s="86">
        <v>368167164</v>
      </c>
      <c r="AH13" s="86">
        <v>368167164</v>
      </c>
      <c r="AI13" s="126">
        <v>88167457</v>
      </c>
      <c r="AJ13" s="127">
        <f t="shared" si="15"/>
        <v>0.2394766986878819</v>
      </c>
      <c r="AK13" s="128">
        <f t="shared" si="16"/>
        <v>-0.6744647006700447</v>
      </c>
    </row>
    <row r="14" spans="1:37" ht="12.75">
      <c r="A14" s="62" t="s">
        <v>97</v>
      </c>
      <c r="B14" s="63" t="s">
        <v>560</v>
      </c>
      <c r="C14" s="64" t="s">
        <v>561</v>
      </c>
      <c r="D14" s="85">
        <v>1190993136</v>
      </c>
      <c r="E14" s="86">
        <v>260197540</v>
      </c>
      <c r="F14" s="87">
        <f t="shared" si="0"/>
        <v>1451190676</v>
      </c>
      <c r="G14" s="85">
        <v>1163871256</v>
      </c>
      <c r="H14" s="86">
        <v>318360892</v>
      </c>
      <c r="I14" s="87">
        <f t="shared" si="1"/>
        <v>1482232148</v>
      </c>
      <c r="J14" s="85">
        <v>299363336</v>
      </c>
      <c r="K14" s="86">
        <v>38289479</v>
      </c>
      <c r="L14" s="88">
        <f t="shared" si="2"/>
        <v>337652815</v>
      </c>
      <c r="M14" s="105">
        <f t="shared" si="3"/>
        <v>0.23267294958832827</v>
      </c>
      <c r="N14" s="85">
        <v>272024406</v>
      </c>
      <c r="O14" s="86">
        <v>61000655</v>
      </c>
      <c r="P14" s="88">
        <f t="shared" si="4"/>
        <v>333025061</v>
      </c>
      <c r="Q14" s="105">
        <f t="shared" si="5"/>
        <v>0.22948401371895252</v>
      </c>
      <c r="R14" s="85">
        <v>275109743</v>
      </c>
      <c r="S14" s="86">
        <v>22884387</v>
      </c>
      <c r="T14" s="88">
        <f t="shared" si="6"/>
        <v>297994130</v>
      </c>
      <c r="U14" s="105">
        <f t="shared" si="7"/>
        <v>0.20104416868982927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846497485</v>
      </c>
      <c r="AA14" s="88">
        <f t="shared" si="11"/>
        <v>122174521</v>
      </c>
      <c r="AB14" s="88">
        <f t="shared" si="12"/>
        <v>968672006</v>
      </c>
      <c r="AC14" s="105">
        <f t="shared" si="13"/>
        <v>0.6535224642827002</v>
      </c>
      <c r="AD14" s="85">
        <v>819271200</v>
      </c>
      <c r="AE14" s="86">
        <v>116956105</v>
      </c>
      <c r="AF14" s="88">
        <f t="shared" si="14"/>
        <v>936227305</v>
      </c>
      <c r="AG14" s="86">
        <v>1469438524</v>
      </c>
      <c r="AH14" s="86">
        <v>1469438524</v>
      </c>
      <c r="AI14" s="126">
        <v>332972764</v>
      </c>
      <c r="AJ14" s="127">
        <f t="shared" si="15"/>
        <v>0.22659863516685644</v>
      </c>
      <c r="AK14" s="128">
        <f t="shared" si="16"/>
        <v>-0.6817074994410679</v>
      </c>
    </row>
    <row r="15" spans="1:37" ht="12.75">
      <c r="A15" s="62" t="s">
        <v>97</v>
      </c>
      <c r="B15" s="63" t="s">
        <v>562</v>
      </c>
      <c r="C15" s="64" t="s">
        <v>563</v>
      </c>
      <c r="D15" s="85">
        <v>783171275</v>
      </c>
      <c r="E15" s="86">
        <v>212435837</v>
      </c>
      <c r="F15" s="87">
        <f t="shared" si="0"/>
        <v>995607112</v>
      </c>
      <c r="G15" s="85">
        <v>802132255</v>
      </c>
      <c r="H15" s="86">
        <v>212204973</v>
      </c>
      <c r="I15" s="87">
        <f t="shared" si="1"/>
        <v>1014337228</v>
      </c>
      <c r="J15" s="85">
        <v>210900483</v>
      </c>
      <c r="K15" s="86">
        <v>21314798</v>
      </c>
      <c r="L15" s="88">
        <f t="shared" si="2"/>
        <v>232215281</v>
      </c>
      <c r="M15" s="105">
        <f t="shared" si="3"/>
        <v>0.23323987765969273</v>
      </c>
      <c r="N15" s="85">
        <v>199391819</v>
      </c>
      <c r="O15" s="86">
        <v>45539322</v>
      </c>
      <c r="P15" s="88">
        <f t="shared" si="4"/>
        <v>244931141</v>
      </c>
      <c r="Q15" s="105">
        <f t="shared" si="5"/>
        <v>0.24601184347505947</v>
      </c>
      <c r="R15" s="85">
        <v>194549360</v>
      </c>
      <c r="S15" s="86">
        <v>33142943</v>
      </c>
      <c r="T15" s="88">
        <f t="shared" si="6"/>
        <v>227692303</v>
      </c>
      <c r="U15" s="105">
        <f t="shared" si="7"/>
        <v>0.22447396853307647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604841662</v>
      </c>
      <c r="AA15" s="88">
        <f t="shared" si="11"/>
        <v>99997063</v>
      </c>
      <c r="AB15" s="88">
        <f t="shared" si="12"/>
        <v>704838725</v>
      </c>
      <c r="AC15" s="105">
        <f t="shared" si="13"/>
        <v>0.6948761275278758</v>
      </c>
      <c r="AD15" s="85">
        <v>550770669</v>
      </c>
      <c r="AE15" s="86">
        <v>66679582</v>
      </c>
      <c r="AF15" s="88">
        <f t="shared" si="14"/>
        <v>617450251</v>
      </c>
      <c r="AG15" s="86">
        <v>895533015</v>
      </c>
      <c r="AH15" s="86">
        <v>895533015</v>
      </c>
      <c r="AI15" s="126">
        <v>197045823</v>
      </c>
      <c r="AJ15" s="127">
        <f t="shared" si="15"/>
        <v>0.22003189128655407</v>
      </c>
      <c r="AK15" s="128">
        <f t="shared" si="16"/>
        <v>-0.6312378161135447</v>
      </c>
    </row>
    <row r="16" spans="1:37" ht="12.75">
      <c r="A16" s="62" t="s">
        <v>112</v>
      </c>
      <c r="B16" s="63" t="s">
        <v>564</v>
      </c>
      <c r="C16" s="64" t="s">
        <v>565</v>
      </c>
      <c r="D16" s="85">
        <v>426995998</v>
      </c>
      <c r="E16" s="86">
        <v>9518024</v>
      </c>
      <c r="F16" s="87">
        <f t="shared" si="0"/>
        <v>436514022</v>
      </c>
      <c r="G16" s="85">
        <v>443323817</v>
      </c>
      <c r="H16" s="86">
        <v>13466238</v>
      </c>
      <c r="I16" s="87">
        <f t="shared" si="1"/>
        <v>456790055</v>
      </c>
      <c r="J16" s="85">
        <v>105714689</v>
      </c>
      <c r="K16" s="86">
        <v>337560</v>
      </c>
      <c r="L16" s="88">
        <f t="shared" si="2"/>
        <v>106052249</v>
      </c>
      <c r="M16" s="105">
        <f t="shared" si="3"/>
        <v>0.24295267426712813</v>
      </c>
      <c r="N16" s="85">
        <v>106592261</v>
      </c>
      <c r="O16" s="86">
        <v>2442191</v>
      </c>
      <c r="P16" s="88">
        <f t="shared" si="4"/>
        <v>109034452</v>
      </c>
      <c r="Q16" s="105">
        <f t="shared" si="5"/>
        <v>0.24978453498568254</v>
      </c>
      <c r="R16" s="85">
        <v>116139716</v>
      </c>
      <c r="S16" s="86">
        <v>1085025</v>
      </c>
      <c r="T16" s="88">
        <f t="shared" si="6"/>
        <v>117224741</v>
      </c>
      <c r="U16" s="105">
        <f t="shared" si="7"/>
        <v>0.25662717416209946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328446666</v>
      </c>
      <c r="AA16" s="88">
        <f t="shared" si="11"/>
        <v>3864776</v>
      </c>
      <c r="AB16" s="88">
        <f t="shared" si="12"/>
        <v>332311442</v>
      </c>
      <c r="AC16" s="105">
        <f t="shared" si="13"/>
        <v>0.7274927252958693</v>
      </c>
      <c r="AD16" s="85">
        <v>322047763</v>
      </c>
      <c r="AE16" s="86">
        <v>4857897</v>
      </c>
      <c r="AF16" s="88">
        <f t="shared" si="14"/>
        <v>326905660</v>
      </c>
      <c r="AG16" s="86">
        <v>386057294</v>
      </c>
      <c r="AH16" s="86">
        <v>386057294</v>
      </c>
      <c r="AI16" s="126">
        <v>112088030</v>
      </c>
      <c r="AJ16" s="127">
        <f t="shared" si="15"/>
        <v>0.290340402168389</v>
      </c>
      <c r="AK16" s="128">
        <f t="shared" si="16"/>
        <v>-0.641411100070889</v>
      </c>
    </row>
    <row r="17" spans="1:37" ht="16.5">
      <c r="A17" s="65"/>
      <c r="B17" s="66" t="s">
        <v>566</v>
      </c>
      <c r="C17" s="67"/>
      <c r="D17" s="89">
        <f>SUM(D11:D16)</f>
        <v>3490385303</v>
      </c>
      <c r="E17" s="90">
        <f>SUM(E11:E16)</f>
        <v>679824923</v>
      </c>
      <c r="F17" s="91">
        <f t="shared" si="0"/>
        <v>4170210226</v>
      </c>
      <c r="G17" s="89">
        <f>SUM(G11:G16)</f>
        <v>3502178552</v>
      </c>
      <c r="H17" s="90">
        <f>SUM(H11:H16)</f>
        <v>721630936</v>
      </c>
      <c r="I17" s="91">
        <f t="shared" si="1"/>
        <v>4223809488</v>
      </c>
      <c r="J17" s="89">
        <f>SUM(J11:J16)</f>
        <v>901808681</v>
      </c>
      <c r="K17" s="90">
        <f>SUM(K11:K16)</f>
        <v>72106957</v>
      </c>
      <c r="L17" s="90">
        <f t="shared" si="2"/>
        <v>973915638</v>
      </c>
      <c r="M17" s="106">
        <f t="shared" si="3"/>
        <v>0.2335411370697646</v>
      </c>
      <c r="N17" s="89">
        <f>SUM(N11:N16)</f>
        <v>833636934</v>
      </c>
      <c r="O17" s="90">
        <f>SUM(O11:O16)</f>
        <v>113633793</v>
      </c>
      <c r="P17" s="90">
        <f t="shared" si="4"/>
        <v>947270727</v>
      </c>
      <c r="Q17" s="106">
        <f t="shared" si="5"/>
        <v>0.22715179227513602</v>
      </c>
      <c r="R17" s="89">
        <f>SUM(R11:R16)</f>
        <v>813024527</v>
      </c>
      <c r="S17" s="90">
        <f>SUM(S11:S16)</f>
        <v>113554293</v>
      </c>
      <c r="T17" s="90">
        <f t="shared" si="6"/>
        <v>926578820</v>
      </c>
      <c r="U17" s="106">
        <f t="shared" si="7"/>
        <v>0.2193704102025541</v>
      </c>
      <c r="V17" s="89">
        <f>SUM(V11:V16)</f>
        <v>0</v>
      </c>
      <c r="W17" s="90">
        <f>SUM(W11:W16)</f>
        <v>0</v>
      </c>
      <c r="X17" s="90">
        <f t="shared" si="8"/>
        <v>0</v>
      </c>
      <c r="Y17" s="106">
        <f t="shared" si="9"/>
        <v>0</v>
      </c>
      <c r="Z17" s="89">
        <f t="shared" si="10"/>
        <v>2548470142</v>
      </c>
      <c r="AA17" s="90">
        <f t="shared" si="11"/>
        <v>299295043</v>
      </c>
      <c r="AB17" s="90">
        <f t="shared" si="12"/>
        <v>2847765185</v>
      </c>
      <c r="AC17" s="106">
        <f t="shared" si="13"/>
        <v>0.6742172423000155</v>
      </c>
      <c r="AD17" s="89">
        <f>SUM(AD11:AD16)</f>
        <v>2437236242</v>
      </c>
      <c r="AE17" s="90">
        <f>SUM(AE11:AE16)</f>
        <v>285428340</v>
      </c>
      <c r="AF17" s="90">
        <f t="shared" si="14"/>
        <v>2722664582</v>
      </c>
      <c r="AG17" s="90">
        <f>SUM(AG11:AG16)</f>
        <v>3898900495</v>
      </c>
      <c r="AH17" s="90">
        <f>SUM(AH11:AH16)</f>
        <v>3898900495</v>
      </c>
      <c r="AI17" s="91">
        <f>SUM(AI11:AI16)</f>
        <v>891416288</v>
      </c>
      <c r="AJ17" s="129">
        <f t="shared" si="15"/>
        <v>0.2286327361119279</v>
      </c>
      <c r="AK17" s="130">
        <f t="shared" si="16"/>
        <v>-0.6596794088681468</v>
      </c>
    </row>
    <row r="18" spans="1:37" ht="12.75">
      <c r="A18" s="62" t="s">
        <v>97</v>
      </c>
      <c r="B18" s="63" t="s">
        <v>567</v>
      </c>
      <c r="C18" s="64" t="s">
        <v>568</v>
      </c>
      <c r="D18" s="85">
        <v>590666175</v>
      </c>
      <c r="E18" s="86">
        <v>88763999</v>
      </c>
      <c r="F18" s="87">
        <f t="shared" si="0"/>
        <v>679430174</v>
      </c>
      <c r="G18" s="85">
        <v>616347223</v>
      </c>
      <c r="H18" s="86">
        <v>87199964</v>
      </c>
      <c r="I18" s="87">
        <f t="shared" si="1"/>
        <v>703547187</v>
      </c>
      <c r="J18" s="85">
        <v>182997216</v>
      </c>
      <c r="K18" s="86">
        <v>3279673</v>
      </c>
      <c r="L18" s="88">
        <f t="shared" si="2"/>
        <v>186276889</v>
      </c>
      <c r="M18" s="105">
        <f t="shared" si="3"/>
        <v>0.27416634722496147</v>
      </c>
      <c r="N18" s="85">
        <v>119138113</v>
      </c>
      <c r="O18" s="86">
        <v>14797234</v>
      </c>
      <c r="P18" s="88">
        <f t="shared" si="4"/>
        <v>133935347</v>
      </c>
      <c r="Q18" s="105">
        <f t="shared" si="5"/>
        <v>0.19712893557771252</v>
      </c>
      <c r="R18" s="85">
        <v>132073123</v>
      </c>
      <c r="S18" s="86">
        <v>24105084</v>
      </c>
      <c r="T18" s="88">
        <f t="shared" si="6"/>
        <v>156178207</v>
      </c>
      <c r="U18" s="105">
        <f t="shared" si="7"/>
        <v>0.22198682602365377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434208452</v>
      </c>
      <c r="AA18" s="88">
        <f t="shared" si="11"/>
        <v>42181991</v>
      </c>
      <c r="AB18" s="88">
        <f t="shared" si="12"/>
        <v>476390443</v>
      </c>
      <c r="AC18" s="105">
        <f t="shared" si="13"/>
        <v>0.6771264981264149</v>
      </c>
      <c r="AD18" s="85">
        <v>450715010</v>
      </c>
      <c r="AE18" s="86">
        <v>24720654</v>
      </c>
      <c r="AF18" s="88">
        <f t="shared" si="14"/>
        <v>475435664</v>
      </c>
      <c r="AG18" s="86">
        <v>688229681</v>
      </c>
      <c r="AH18" s="86">
        <v>688229681</v>
      </c>
      <c r="AI18" s="126">
        <v>142728103</v>
      </c>
      <c r="AJ18" s="127">
        <f t="shared" si="15"/>
        <v>0.2073844051488968</v>
      </c>
      <c r="AK18" s="128">
        <f t="shared" si="16"/>
        <v>-0.6715050661407681</v>
      </c>
    </row>
    <row r="19" spans="1:37" ht="12.75">
      <c r="A19" s="62" t="s">
        <v>97</v>
      </c>
      <c r="B19" s="63" t="s">
        <v>89</v>
      </c>
      <c r="C19" s="64" t="s">
        <v>90</v>
      </c>
      <c r="D19" s="85">
        <v>2431220198</v>
      </c>
      <c r="E19" s="86">
        <v>216972433</v>
      </c>
      <c r="F19" s="87">
        <f t="shared" si="0"/>
        <v>2648192631</v>
      </c>
      <c r="G19" s="85">
        <v>2427405876</v>
      </c>
      <c r="H19" s="86">
        <v>231020113</v>
      </c>
      <c r="I19" s="87">
        <f t="shared" si="1"/>
        <v>2658425989</v>
      </c>
      <c r="J19" s="85">
        <v>581863005</v>
      </c>
      <c r="K19" s="86">
        <v>34359098</v>
      </c>
      <c r="L19" s="88">
        <f t="shared" si="2"/>
        <v>616222103</v>
      </c>
      <c r="M19" s="105">
        <f t="shared" si="3"/>
        <v>0.2326953469269736</v>
      </c>
      <c r="N19" s="85">
        <v>551668039</v>
      </c>
      <c r="O19" s="86">
        <v>41274578</v>
      </c>
      <c r="P19" s="88">
        <f t="shared" si="4"/>
        <v>592942617</v>
      </c>
      <c r="Q19" s="105">
        <f t="shared" si="5"/>
        <v>0.2239046397376672</v>
      </c>
      <c r="R19" s="85">
        <v>552946451</v>
      </c>
      <c r="S19" s="86">
        <v>63375974</v>
      </c>
      <c r="T19" s="88">
        <f t="shared" si="6"/>
        <v>616322425</v>
      </c>
      <c r="U19" s="105">
        <f t="shared" si="7"/>
        <v>0.231837345688844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1686477495</v>
      </c>
      <c r="AA19" s="88">
        <f t="shared" si="11"/>
        <v>139009650</v>
      </c>
      <c r="AB19" s="88">
        <f t="shared" si="12"/>
        <v>1825487145</v>
      </c>
      <c r="AC19" s="105">
        <f t="shared" si="13"/>
        <v>0.6866796941323462</v>
      </c>
      <c r="AD19" s="85">
        <v>1659195936</v>
      </c>
      <c r="AE19" s="86">
        <v>157404686</v>
      </c>
      <c r="AF19" s="88">
        <f t="shared" si="14"/>
        <v>1816600622</v>
      </c>
      <c r="AG19" s="86">
        <v>2709806718</v>
      </c>
      <c r="AH19" s="86">
        <v>2709806718</v>
      </c>
      <c r="AI19" s="126">
        <v>626504772</v>
      </c>
      <c r="AJ19" s="127">
        <f t="shared" si="15"/>
        <v>0.23119906222034836</v>
      </c>
      <c r="AK19" s="128">
        <f t="shared" si="16"/>
        <v>-0.6607276153404289</v>
      </c>
    </row>
    <row r="20" spans="1:37" ht="12.75">
      <c r="A20" s="62" t="s">
        <v>97</v>
      </c>
      <c r="B20" s="63" t="s">
        <v>91</v>
      </c>
      <c r="C20" s="64" t="s">
        <v>92</v>
      </c>
      <c r="D20" s="85">
        <v>1899730875</v>
      </c>
      <c r="E20" s="86">
        <v>375750311</v>
      </c>
      <c r="F20" s="87">
        <f t="shared" si="0"/>
        <v>2275481186</v>
      </c>
      <c r="G20" s="85">
        <v>1830846123</v>
      </c>
      <c r="H20" s="86">
        <v>454464012</v>
      </c>
      <c r="I20" s="87">
        <f t="shared" si="1"/>
        <v>2285310135</v>
      </c>
      <c r="J20" s="85">
        <v>493321712</v>
      </c>
      <c r="K20" s="86">
        <v>63649061</v>
      </c>
      <c r="L20" s="88">
        <f t="shared" si="2"/>
        <v>556970773</v>
      </c>
      <c r="M20" s="105">
        <f t="shared" si="3"/>
        <v>0.24477054630325562</v>
      </c>
      <c r="N20" s="85">
        <v>388894944</v>
      </c>
      <c r="O20" s="86">
        <v>83362230</v>
      </c>
      <c r="P20" s="88">
        <f t="shared" si="4"/>
        <v>472257174</v>
      </c>
      <c r="Q20" s="105">
        <f t="shared" si="5"/>
        <v>0.2075416737811692</v>
      </c>
      <c r="R20" s="85">
        <v>416481033</v>
      </c>
      <c r="S20" s="86">
        <v>60671242</v>
      </c>
      <c r="T20" s="88">
        <f t="shared" si="6"/>
        <v>477152275</v>
      </c>
      <c r="U20" s="105">
        <f t="shared" si="7"/>
        <v>0.2087910378956071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1298697689</v>
      </c>
      <c r="AA20" s="88">
        <f t="shared" si="11"/>
        <v>207682533</v>
      </c>
      <c r="AB20" s="88">
        <f t="shared" si="12"/>
        <v>1506380222</v>
      </c>
      <c r="AC20" s="105">
        <f t="shared" si="13"/>
        <v>0.6591578967464737</v>
      </c>
      <c r="AD20" s="85">
        <v>1213201744</v>
      </c>
      <c r="AE20" s="86">
        <v>273637778</v>
      </c>
      <c r="AF20" s="88">
        <f t="shared" si="14"/>
        <v>1486839522</v>
      </c>
      <c r="AG20" s="86">
        <v>2336923787</v>
      </c>
      <c r="AH20" s="86">
        <v>2336923787</v>
      </c>
      <c r="AI20" s="126">
        <v>439041910</v>
      </c>
      <c r="AJ20" s="127">
        <f t="shared" si="15"/>
        <v>0.1878717279709045</v>
      </c>
      <c r="AK20" s="128">
        <f t="shared" si="16"/>
        <v>-0.6790828680971799</v>
      </c>
    </row>
    <row r="21" spans="1:37" ht="12.75">
      <c r="A21" s="62" t="s">
        <v>97</v>
      </c>
      <c r="B21" s="63" t="s">
        <v>569</v>
      </c>
      <c r="C21" s="64" t="s">
        <v>570</v>
      </c>
      <c r="D21" s="85">
        <v>1155494775</v>
      </c>
      <c r="E21" s="86">
        <v>99913588</v>
      </c>
      <c r="F21" s="87">
        <f t="shared" si="0"/>
        <v>1255408363</v>
      </c>
      <c r="G21" s="85">
        <v>1120269138</v>
      </c>
      <c r="H21" s="86">
        <v>132830255</v>
      </c>
      <c r="I21" s="87">
        <f t="shared" si="1"/>
        <v>1253099393</v>
      </c>
      <c r="J21" s="85">
        <v>269889851</v>
      </c>
      <c r="K21" s="86">
        <v>3767237</v>
      </c>
      <c r="L21" s="88">
        <f t="shared" si="2"/>
        <v>273657088</v>
      </c>
      <c r="M21" s="105">
        <f t="shared" si="3"/>
        <v>0.21798252749093722</v>
      </c>
      <c r="N21" s="85">
        <v>251645365</v>
      </c>
      <c r="O21" s="86">
        <v>18556229</v>
      </c>
      <c r="P21" s="88">
        <f t="shared" si="4"/>
        <v>270201594</v>
      </c>
      <c r="Q21" s="105">
        <f t="shared" si="5"/>
        <v>0.21523004144588448</v>
      </c>
      <c r="R21" s="85">
        <v>264646434</v>
      </c>
      <c r="S21" s="86">
        <v>35824848</v>
      </c>
      <c r="T21" s="88">
        <f t="shared" si="6"/>
        <v>300471282</v>
      </c>
      <c r="U21" s="105">
        <f t="shared" si="7"/>
        <v>0.23978248148429196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786181650</v>
      </c>
      <c r="AA21" s="88">
        <f t="shared" si="11"/>
        <v>58148314</v>
      </c>
      <c r="AB21" s="88">
        <f t="shared" si="12"/>
        <v>844329964</v>
      </c>
      <c r="AC21" s="105">
        <f t="shared" si="13"/>
        <v>0.6737932910322622</v>
      </c>
      <c r="AD21" s="85">
        <v>852700014</v>
      </c>
      <c r="AE21" s="86">
        <v>125651856</v>
      </c>
      <c r="AF21" s="88">
        <f t="shared" si="14"/>
        <v>978351870</v>
      </c>
      <c r="AG21" s="86">
        <v>1367532875</v>
      </c>
      <c r="AH21" s="86">
        <v>1367532875</v>
      </c>
      <c r="AI21" s="126">
        <v>388157940</v>
      </c>
      <c r="AJ21" s="127">
        <f t="shared" si="15"/>
        <v>0.28383810517169467</v>
      </c>
      <c r="AK21" s="128">
        <f t="shared" si="16"/>
        <v>-0.6928801475076651</v>
      </c>
    </row>
    <row r="22" spans="1:37" ht="12.75">
      <c r="A22" s="62" t="s">
        <v>97</v>
      </c>
      <c r="B22" s="63" t="s">
        <v>571</v>
      </c>
      <c r="C22" s="64" t="s">
        <v>572</v>
      </c>
      <c r="D22" s="85">
        <v>754922711</v>
      </c>
      <c r="E22" s="86">
        <v>79801866</v>
      </c>
      <c r="F22" s="87">
        <f t="shared" si="0"/>
        <v>834724577</v>
      </c>
      <c r="G22" s="85">
        <v>781659065</v>
      </c>
      <c r="H22" s="86">
        <v>96012637</v>
      </c>
      <c r="I22" s="87">
        <f t="shared" si="1"/>
        <v>877671702</v>
      </c>
      <c r="J22" s="85">
        <v>229172981</v>
      </c>
      <c r="K22" s="86">
        <v>17074388</v>
      </c>
      <c r="L22" s="88">
        <f t="shared" si="2"/>
        <v>246247369</v>
      </c>
      <c r="M22" s="105">
        <f t="shared" si="3"/>
        <v>0.2950043353042425</v>
      </c>
      <c r="N22" s="85">
        <v>178354905</v>
      </c>
      <c r="O22" s="86">
        <v>16967698</v>
      </c>
      <c r="P22" s="88">
        <f t="shared" si="4"/>
        <v>195322603</v>
      </c>
      <c r="Q22" s="105">
        <f t="shared" si="5"/>
        <v>0.23399646827458873</v>
      </c>
      <c r="R22" s="85">
        <v>190293963</v>
      </c>
      <c r="S22" s="86">
        <v>3700648</v>
      </c>
      <c r="T22" s="88">
        <f t="shared" si="6"/>
        <v>193994611</v>
      </c>
      <c r="U22" s="105">
        <f t="shared" si="7"/>
        <v>0.22103322980327786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597821849</v>
      </c>
      <c r="AA22" s="88">
        <f t="shared" si="11"/>
        <v>37742734</v>
      </c>
      <c r="AB22" s="88">
        <f t="shared" si="12"/>
        <v>635564583</v>
      </c>
      <c r="AC22" s="105">
        <f t="shared" si="13"/>
        <v>0.7241484276543304</v>
      </c>
      <c r="AD22" s="85">
        <v>557171341</v>
      </c>
      <c r="AE22" s="86">
        <v>34281654</v>
      </c>
      <c r="AF22" s="88">
        <f t="shared" si="14"/>
        <v>591452995</v>
      </c>
      <c r="AG22" s="86">
        <v>832975010</v>
      </c>
      <c r="AH22" s="86">
        <v>832975010</v>
      </c>
      <c r="AI22" s="126">
        <v>201058006</v>
      </c>
      <c r="AJ22" s="127">
        <f t="shared" si="15"/>
        <v>0.2413733948633105</v>
      </c>
      <c r="AK22" s="128">
        <f t="shared" si="16"/>
        <v>-0.6720033330797488</v>
      </c>
    </row>
    <row r="23" spans="1:37" ht="12.75">
      <c r="A23" s="62" t="s">
        <v>112</v>
      </c>
      <c r="B23" s="63" t="s">
        <v>573</v>
      </c>
      <c r="C23" s="64" t="s">
        <v>574</v>
      </c>
      <c r="D23" s="85">
        <v>434174851</v>
      </c>
      <c r="E23" s="86">
        <v>29890971</v>
      </c>
      <c r="F23" s="87">
        <f t="shared" si="0"/>
        <v>464065822</v>
      </c>
      <c r="G23" s="85">
        <v>414764839</v>
      </c>
      <c r="H23" s="86">
        <v>8573009</v>
      </c>
      <c r="I23" s="87">
        <f t="shared" si="1"/>
        <v>423337848</v>
      </c>
      <c r="J23" s="85">
        <v>118832146</v>
      </c>
      <c r="K23" s="86">
        <v>33709</v>
      </c>
      <c r="L23" s="88">
        <f t="shared" si="2"/>
        <v>118865855</v>
      </c>
      <c r="M23" s="105">
        <f t="shared" si="3"/>
        <v>0.25614007618083107</v>
      </c>
      <c r="N23" s="85">
        <v>113161325</v>
      </c>
      <c r="O23" s="86">
        <v>744933</v>
      </c>
      <c r="P23" s="88">
        <f t="shared" si="4"/>
        <v>113906258</v>
      </c>
      <c r="Q23" s="105">
        <f t="shared" si="5"/>
        <v>0.24545280561514826</v>
      </c>
      <c r="R23" s="85">
        <v>118008434</v>
      </c>
      <c r="S23" s="86">
        <v>432018</v>
      </c>
      <c r="T23" s="88">
        <f t="shared" si="6"/>
        <v>118440452</v>
      </c>
      <c r="U23" s="105">
        <f t="shared" si="7"/>
        <v>0.2797776115685267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350001905</v>
      </c>
      <c r="AA23" s="88">
        <f t="shared" si="11"/>
        <v>1210660</v>
      </c>
      <c r="AB23" s="88">
        <f t="shared" si="12"/>
        <v>351212565</v>
      </c>
      <c r="AC23" s="105">
        <f t="shared" si="13"/>
        <v>0.8296271327008777</v>
      </c>
      <c r="AD23" s="85">
        <v>354786632</v>
      </c>
      <c r="AE23" s="86">
        <v>6481441</v>
      </c>
      <c r="AF23" s="88">
        <f t="shared" si="14"/>
        <v>361268073</v>
      </c>
      <c r="AG23" s="86">
        <v>483455240</v>
      </c>
      <c r="AH23" s="86">
        <v>483455240</v>
      </c>
      <c r="AI23" s="126">
        <v>124833727</v>
      </c>
      <c r="AJ23" s="127">
        <f t="shared" si="15"/>
        <v>0.25821155025644155</v>
      </c>
      <c r="AK23" s="128">
        <f t="shared" si="16"/>
        <v>-0.6721535589445791</v>
      </c>
    </row>
    <row r="24" spans="1:37" ht="16.5">
      <c r="A24" s="65"/>
      <c r="B24" s="66" t="s">
        <v>575</v>
      </c>
      <c r="C24" s="67"/>
      <c r="D24" s="89">
        <f>SUM(D18:D23)</f>
        <v>7266209585</v>
      </c>
      <c r="E24" s="90">
        <f>SUM(E18:E23)</f>
        <v>891093168</v>
      </c>
      <c r="F24" s="91">
        <f t="shared" si="0"/>
        <v>8157302753</v>
      </c>
      <c r="G24" s="89">
        <f>SUM(G18:G23)</f>
        <v>7191292264</v>
      </c>
      <c r="H24" s="90">
        <f>SUM(H18:H23)</f>
        <v>1010099990</v>
      </c>
      <c r="I24" s="91">
        <f t="shared" si="1"/>
        <v>8201392254</v>
      </c>
      <c r="J24" s="89">
        <f>SUM(J18:J23)</f>
        <v>1876076911</v>
      </c>
      <c r="K24" s="90">
        <f>SUM(K18:K23)</f>
        <v>122163166</v>
      </c>
      <c r="L24" s="90">
        <f t="shared" si="2"/>
        <v>1998240077</v>
      </c>
      <c r="M24" s="106">
        <f t="shared" si="3"/>
        <v>0.24496333377661017</v>
      </c>
      <c r="N24" s="89">
        <f>SUM(N18:N23)</f>
        <v>1602862691</v>
      </c>
      <c r="O24" s="90">
        <f>SUM(O18:O23)</f>
        <v>175702902</v>
      </c>
      <c r="P24" s="90">
        <f t="shared" si="4"/>
        <v>1778565593</v>
      </c>
      <c r="Q24" s="106">
        <f t="shared" si="5"/>
        <v>0.21803353962140234</v>
      </c>
      <c r="R24" s="89">
        <f>SUM(R18:R23)</f>
        <v>1674449438</v>
      </c>
      <c r="S24" s="90">
        <f>SUM(S18:S23)</f>
        <v>188109814</v>
      </c>
      <c r="T24" s="90">
        <f t="shared" si="6"/>
        <v>1862559252</v>
      </c>
      <c r="U24" s="106">
        <f t="shared" si="7"/>
        <v>0.22710281307318142</v>
      </c>
      <c r="V24" s="89">
        <f>SUM(V18:V23)</f>
        <v>0</v>
      </c>
      <c r="W24" s="90">
        <f>SUM(W18:W23)</f>
        <v>0</v>
      </c>
      <c r="X24" s="90">
        <f t="shared" si="8"/>
        <v>0</v>
      </c>
      <c r="Y24" s="106">
        <f t="shared" si="9"/>
        <v>0</v>
      </c>
      <c r="Z24" s="89">
        <f t="shared" si="10"/>
        <v>5153389040</v>
      </c>
      <c r="AA24" s="90">
        <f t="shared" si="11"/>
        <v>485975882</v>
      </c>
      <c r="AB24" s="90">
        <f t="shared" si="12"/>
        <v>5639364922</v>
      </c>
      <c r="AC24" s="106">
        <f t="shared" si="13"/>
        <v>0.6876106821069993</v>
      </c>
      <c r="AD24" s="89">
        <f>SUM(AD18:AD23)</f>
        <v>5087770677</v>
      </c>
      <c r="AE24" s="90">
        <f>SUM(AE18:AE23)</f>
        <v>622178069</v>
      </c>
      <c r="AF24" s="90">
        <f t="shared" si="14"/>
        <v>5709948746</v>
      </c>
      <c r="AG24" s="90">
        <f>SUM(AG18:AG23)</f>
        <v>8418923311</v>
      </c>
      <c r="AH24" s="90">
        <f>SUM(AH18:AH23)</f>
        <v>8418923311</v>
      </c>
      <c r="AI24" s="91">
        <f>SUM(AI18:AI23)</f>
        <v>1922324458</v>
      </c>
      <c r="AJ24" s="129">
        <f t="shared" si="15"/>
        <v>0.22833376513696574</v>
      </c>
      <c r="AK24" s="130">
        <f t="shared" si="16"/>
        <v>-0.6738045585251913</v>
      </c>
    </row>
    <row r="25" spans="1:37" ht="12.75">
      <c r="A25" s="62" t="s">
        <v>97</v>
      </c>
      <c r="B25" s="63" t="s">
        <v>576</v>
      </c>
      <c r="C25" s="64" t="s">
        <v>577</v>
      </c>
      <c r="D25" s="85">
        <v>592893752</v>
      </c>
      <c r="E25" s="86">
        <v>138660382</v>
      </c>
      <c r="F25" s="87">
        <f t="shared" si="0"/>
        <v>731554134</v>
      </c>
      <c r="G25" s="85">
        <v>565880240</v>
      </c>
      <c r="H25" s="86">
        <v>134888100</v>
      </c>
      <c r="I25" s="87">
        <f t="shared" si="1"/>
        <v>700768340</v>
      </c>
      <c r="J25" s="85">
        <v>126590818</v>
      </c>
      <c r="K25" s="86">
        <v>6413308</v>
      </c>
      <c r="L25" s="88">
        <f t="shared" si="2"/>
        <v>133004126</v>
      </c>
      <c r="M25" s="105">
        <f t="shared" si="3"/>
        <v>0.1818103675701462</v>
      </c>
      <c r="N25" s="85">
        <v>93149119</v>
      </c>
      <c r="O25" s="86">
        <v>16501524</v>
      </c>
      <c r="P25" s="88">
        <f t="shared" si="4"/>
        <v>109650643</v>
      </c>
      <c r="Q25" s="105">
        <f t="shared" si="5"/>
        <v>0.14988725769404238</v>
      </c>
      <c r="R25" s="85">
        <v>103138588</v>
      </c>
      <c r="S25" s="86">
        <v>14189698</v>
      </c>
      <c r="T25" s="88">
        <f t="shared" si="6"/>
        <v>117328286</v>
      </c>
      <c r="U25" s="105">
        <f t="shared" si="7"/>
        <v>0.16742806331690155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322878525</v>
      </c>
      <c r="AA25" s="88">
        <f t="shared" si="11"/>
        <v>37104530</v>
      </c>
      <c r="AB25" s="88">
        <f t="shared" si="12"/>
        <v>359983055</v>
      </c>
      <c r="AC25" s="105">
        <f t="shared" si="13"/>
        <v>0.513697657916452</v>
      </c>
      <c r="AD25" s="85">
        <v>322320729</v>
      </c>
      <c r="AE25" s="86">
        <v>34950735</v>
      </c>
      <c r="AF25" s="88">
        <f t="shared" si="14"/>
        <v>357271464</v>
      </c>
      <c r="AG25" s="86">
        <v>687354332</v>
      </c>
      <c r="AH25" s="86">
        <v>687354332</v>
      </c>
      <c r="AI25" s="126">
        <v>108661498</v>
      </c>
      <c r="AJ25" s="127">
        <f t="shared" si="15"/>
        <v>0.1580865835002841</v>
      </c>
      <c r="AK25" s="128">
        <f t="shared" si="16"/>
        <v>-0.6715990561171714</v>
      </c>
    </row>
    <row r="26" spans="1:37" ht="12.75">
      <c r="A26" s="62" t="s">
        <v>97</v>
      </c>
      <c r="B26" s="63" t="s">
        <v>578</v>
      </c>
      <c r="C26" s="64" t="s">
        <v>579</v>
      </c>
      <c r="D26" s="85">
        <v>1255185475</v>
      </c>
      <c r="E26" s="86">
        <v>303738440</v>
      </c>
      <c r="F26" s="87">
        <f t="shared" si="0"/>
        <v>1558923915</v>
      </c>
      <c r="G26" s="85">
        <v>1251076334</v>
      </c>
      <c r="H26" s="86">
        <v>280086380</v>
      </c>
      <c r="I26" s="87">
        <f t="shared" si="1"/>
        <v>1531162714</v>
      </c>
      <c r="J26" s="85">
        <v>341397732</v>
      </c>
      <c r="K26" s="86">
        <v>24562150</v>
      </c>
      <c r="L26" s="88">
        <f t="shared" si="2"/>
        <v>365959882</v>
      </c>
      <c r="M26" s="105">
        <f t="shared" si="3"/>
        <v>0.2347515991503665</v>
      </c>
      <c r="N26" s="85">
        <v>347609356</v>
      </c>
      <c r="O26" s="86">
        <v>59181288</v>
      </c>
      <c r="P26" s="88">
        <f t="shared" si="4"/>
        <v>406790644</v>
      </c>
      <c r="Q26" s="105">
        <f t="shared" si="5"/>
        <v>0.26094323147258924</v>
      </c>
      <c r="R26" s="85">
        <v>327899247</v>
      </c>
      <c r="S26" s="86">
        <v>40334561</v>
      </c>
      <c r="T26" s="88">
        <f t="shared" si="6"/>
        <v>368233808</v>
      </c>
      <c r="U26" s="105">
        <f t="shared" si="7"/>
        <v>0.24049293039407177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1016906335</v>
      </c>
      <c r="AA26" s="88">
        <f t="shared" si="11"/>
        <v>124077999</v>
      </c>
      <c r="AB26" s="88">
        <f t="shared" si="12"/>
        <v>1140984334</v>
      </c>
      <c r="AC26" s="105">
        <f t="shared" si="13"/>
        <v>0.7451751035781818</v>
      </c>
      <c r="AD26" s="85">
        <v>1004081003</v>
      </c>
      <c r="AE26" s="86">
        <v>145818156</v>
      </c>
      <c r="AF26" s="88">
        <f t="shared" si="14"/>
        <v>1149899159</v>
      </c>
      <c r="AG26" s="86">
        <v>1695714360</v>
      </c>
      <c r="AH26" s="86">
        <v>1695714360</v>
      </c>
      <c r="AI26" s="126">
        <v>403791295</v>
      </c>
      <c r="AJ26" s="127">
        <f t="shared" si="15"/>
        <v>0.2381245948757549</v>
      </c>
      <c r="AK26" s="128">
        <f t="shared" si="16"/>
        <v>-0.6797686083010692</v>
      </c>
    </row>
    <row r="27" spans="1:37" ht="12.75">
      <c r="A27" s="62" t="s">
        <v>97</v>
      </c>
      <c r="B27" s="63" t="s">
        <v>580</v>
      </c>
      <c r="C27" s="64" t="s">
        <v>581</v>
      </c>
      <c r="D27" s="85">
        <v>380392870</v>
      </c>
      <c r="E27" s="86">
        <v>62489808</v>
      </c>
      <c r="F27" s="87">
        <f t="shared" si="0"/>
        <v>442882678</v>
      </c>
      <c r="G27" s="85">
        <v>384641870</v>
      </c>
      <c r="H27" s="86">
        <v>65063178</v>
      </c>
      <c r="I27" s="87">
        <f t="shared" si="1"/>
        <v>449705048</v>
      </c>
      <c r="J27" s="85">
        <v>108112491</v>
      </c>
      <c r="K27" s="86">
        <v>4692633</v>
      </c>
      <c r="L27" s="88">
        <f t="shared" si="2"/>
        <v>112805124</v>
      </c>
      <c r="M27" s="105">
        <f t="shared" si="3"/>
        <v>0.25470656136160735</v>
      </c>
      <c r="N27" s="85">
        <v>85389113</v>
      </c>
      <c r="O27" s="86">
        <v>13057294</v>
      </c>
      <c r="P27" s="88">
        <f t="shared" si="4"/>
        <v>98446407</v>
      </c>
      <c r="Q27" s="105">
        <f t="shared" si="5"/>
        <v>0.22228552140393262</v>
      </c>
      <c r="R27" s="85">
        <v>77855021</v>
      </c>
      <c r="S27" s="86">
        <v>11217238</v>
      </c>
      <c r="T27" s="88">
        <f t="shared" si="6"/>
        <v>89072259</v>
      </c>
      <c r="U27" s="105">
        <f t="shared" si="7"/>
        <v>0.19806817689980655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271356625</v>
      </c>
      <c r="AA27" s="88">
        <f t="shared" si="11"/>
        <v>28967165</v>
      </c>
      <c r="AB27" s="88">
        <f t="shared" si="12"/>
        <v>300323790</v>
      </c>
      <c r="AC27" s="105">
        <f t="shared" si="13"/>
        <v>0.6678239244492536</v>
      </c>
      <c r="AD27" s="85">
        <v>259781339</v>
      </c>
      <c r="AE27" s="86">
        <v>19251321</v>
      </c>
      <c r="AF27" s="88">
        <f t="shared" si="14"/>
        <v>279032660</v>
      </c>
      <c r="AG27" s="86">
        <v>365274752</v>
      </c>
      <c r="AH27" s="86">
        <v>365274752</v>
      </c>
      <c r="AI27" s="126">
        <v>88690870</v>
      </c>
      <c r="AJ27" s="127">
        <f t="shared" si="15"/>
        <v>0.2428059139439235</v>
      </c>
      <c r="AK27" s="128">
        <f t="shared" si="16"/>
        <v>-0.6807819593591661</v>
      </c>
    </row>
    <row r="28" spans="1:37" ht="12.75">
      <c r="A28" s="62" t="s">
        <v>97</v>
      </c>
      <c r="B28" s="63" t="s">
        <v>582</v>
      </c>
      <c r="C28" s="64" t="s">
        <v>583</v>
      </c>
      <c r="D28" s="85">
        <v>297560840</v>
      </c>
      <c r="E28" s="86">
        <v>22124044</v>
      </c>
      <c r="F28" s="87">
        <f t="shared" si="0"/>
        <v>319684884</v>
      </c>
      <c r="G28" s="85">
        <v>311383472</v>
      </c>
      <c r="H28" s="86">
        <v>45935981</v>
      </c>
      <c r="I28" s="87">
        <f t="shared" si="1"/>
        <v>357319453</v>
      </c>
      <c r="J28" s="85">
        <v>74799319</v>
      </c>
      <c r="K28" s="86">
        <v>137771</v>
      </c>
      <c r="L28" s="88">
        <f t="shared" si="2"/>
        <v>74937090</v>
      </c>
      <c r="M28" s="105">
        <f t="shared" si="3"/>
        <v>0.23440923781682466</v>
      </c>
      <c r="N28" s="85">
        <v>77137711</v>
      </c>
      <c r="O28" s="86">
        <v>6868503</v>
      </c>
      <c r="P28" s="88">
        <f t="shared" si="4"/>
        <v>84006214</v>
      </c>
      <c r="Q28" s="105">
        <f t="shared" si="5"/>
        <v>0.26277818628421606</v>
      </c>
      <c r="R28" s="85">
        <v>60415978</v>
      </c>
      <c r="S28" s="86">
        <v>5288523</v>
      </c>
      <c r="T28" s="88">
        <f t="shared" si="6"/>
        <v>65704501</v>
      </c>
      <c r="U28" s="105">
        <f t="shared" si="7"/>
        <v>0.18388167912033607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212353008</v>
      </c>
      <c r="AA28" s="88">
        <f t="shared" si="11"/>
        <v>12294797</v>
      </c>
      <c r="AB28" s="88">
        <f t="shared" si="12"/>
        <v>224647805</v>
      </c>
      <c r="AC28" s="105">
        <f t="shared" si="13"/>
        <v>0.6287029802432839</v>
      </c>
      <c r="AD28" s="85">
        <v>203338733</v>
      </c>
      <c r="AE28" s="86">
        <v>8508219</v>
      </c>
      <c r="AF28" s="88">
        <f t="shared" si="14"/>
        <v>211846952</v>
      </c>
      <c r="AG28" s="86">
        <v>302404266</v>
      </c>
      <c r="AH28" s="86">
        <v>302404266</v>
      </c>
      <c r="AI28" s="126">
        <v>68216100</v>
      </c>
      <c r="AJ28" s="127">
        <f t="shared" si="15"/>
        <v>0.22557915899241976</v>
      </c>
      <c r="AK28" s="128">
        <f t="shared" si="16"/>
        <v>-0.6898492030227558</v>
      </c>
    </row>
    <row r="29" spans="1:37" ht="12.75">
      <c r="A29" s="62" t="s">
        <v>112</v>
      </c>
      <c r="B29" s="63" t="s">
        <v>584</v>
      </c>
      <c r="C29" s="64" t="s">
        <v>585</v>
      </c>
      <c r="D29" s="85">
        <v>237092217</v>
      </c>
      <c r="E29" s="86">
        <v>8465000</v>
      </c>
      <c r="F29" s="87">
        <f t="shared" si="0"/>
        <v>245557217</v>
      </c>
      <c r="G29" s="85">
        <v>255057036</v>
      </c>
      <c r="H29" s="86">
        <v>4743573</v>
      </c>
      <c r="I29" s="87">
        <f t="shared" si="1"/>
        <v>259800609</v>
      </c>
      <c r="J29" s="85">
        <v>62702564</v>
      </c>
      <c r="K29" s="86">
        <v>244220</v>
      </c>
      <c r="L29" s="88">
        <f t="shared" si="2"/>
        <v>62946784</v>
      </c>
      <c r="M29" s="105">
        <f t="shared" si="3"/>
        <v>0.25634263480026326</v>
      </c>
      <c r="N29" s="85">
        <v>68188045</v>
      </c>
      <c r="O29" s="86">
        <v>389980</v>
      </c>
      <c r="P29" s="88">
        <f t="shared" si="4"/>
        <v>68578025</v>
      </c>
      <c r="Q29" s="105">
        <f t="shared" si="5"/>
        <v>0.2792751352936208</v>
      </c>
      <c r="R29" s="85">
        <v>70818346</v>
      </c>
      <c r="S29" s="86">
        <v>93494</v>
      </c>
      <c r="T29" s="88">
        <f t="shared" si="6"/>
        <v>70911840</v>
      </c>
      <c r="U29" s="105">
        <f t="shared" si="7"/>
        <v>0.27294716618620396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201708955</v>
      </c>
      <c r="AA29" s="88">
        <f t="shared" si="11"/>
        <v>727694</v>
      </c>
      <c r="AB29" s="88">
        <f t="shared" si="12"/>
        <v>202436649</v>
      </c>
      <c r="AC29" s="105">
        <f t="shared" si="13"/>
        <v>0.7792000556857817</v>
      </c>
      <c r="AD29" s="85">
        <v>147227691</v>
      </c>
      <c r="AE29" s="86">
        <v>1504658</v>
      </c>
      <c r="AF29" s="88">
        <f t="shared" si="14"/>
        <v>148732349</v>
      </c>
      <c r="AG29" s="86">
        <v>230238746</v>
      </c>
      <c r="AH29" s="86">
        <v>230238746</v>
      </c>
      <c r="AI29" s="126">
        <v>53771398</v>
      </c>
      <c r="AJ29" s="127">
        <f t="shared" si="15"/>
        <v>0.23354625984629016</v>
      </c>
      <c r="AK29" s="128">
        <f t="shared" si="16"/>
        <v>-0.5232251727564661</v>
      </c>
    </row>
    <row r="30" spans="1:37" ht="16.5">
      <c r="A30" s="65"/>
      <c r="B30" s="66" t="s">
        <v>586</v>
      </c>
      <c r="C30" s="67"/>
      <c r="D30" s="89">
        <f>SUM(D25:D29)</f>
        <v>2763125154</v>
      </c>
      <c r="E30" s="90">
        <f>SUM(E25:E29)</f>
        <v>535477674</v>
      </c>
      <c r="F30" s="91">
        <f t="shared" si="0"/>
        <v>3298602828</v>
      </c>
      <c r="G30" s="89">
        <f>SUM(G25:G29)</f>
        <v>2768038952</v>
      </c>
      <c r="H30" s="90">
        <f>SUM(H25:H29)</f>
        <v>530717212</v>
      </c>
      <c r="I30" s="91">
        <f t="shared" si="1"/>
        <v>3298756164</v>
      </c>
      <c r="J30" s="89">
        <f>SUM(J25:J29)</f>
        <v>713602924</v>
      </c>
      <c r="K30" s="90">
        <f>SUM(K25:K29)</f>
        <v>36050082</v>
      </c>
      <c r="L30" s="90">
        <f t="shared" si="2"/>
        <v>749653006</v>
      </c>
      <c r="M30" s="106">
        <f t="shared" si="3"/>
        <v>0.2272637977620748</v>
      </c>
      <c r="N30" s="89">
        <f>SUM(N25:N29)</f>
        <v>671473344</v>
      </c>
      <c r="O30" s="90">
        <f>SUM(O25:O29)</f>
        <v>95998589</v>
      </c>
      <c r="P30" s="90">
        <f t="shared" si="4"/>
        <v>767471933</v>
      </c>
      <c r="Q30" s="106">
        <f t="shared" si="5"/>
        <v>0.23266575972267978</v>
      </c>
      <c r="R30" s="89">
        <f>SUM(R25:R29)</f>
        <v>640127180</v>
      </c>
      <c r="S30" s="90">
        <f>SUM(S25:S29)</f>
        <v>71123514</v>
      </c>
      <c r="T30" s="90">
        <f t="shared" si="6"/>
        <v>711250694</v>
      </c>
      <c r="U30" s="106">
        <f t="shared" si="7"/>
        <v>0.21561178172610154</v>
      </c>
      <c r="V30" s="89">
        <f>SUM(V25:V29)</f>
        <v>0</v>
      </c>
      <c r="W30" s="90">
        <f>SUM(W25:W29)</f>
        <v>0</v>
      </c>
      <c r="X30" s="90">
        <f t="shared" si="8"/>
        <v>0</v>
      </c>
      <c r="Y30" s="106">
        <f t="shared" si="9"/>
        <v>0</v>
      </c>
      <c r="Z30" s="89">
        <f t="shared" si="10"/>
        <v>2025203448</v>
      </c>
      <c r="AA30" s="90">
        <f t="shared" si="11"/>
        <v>203172185</v>
      </c>
      <c r="AB30" s="90">
        <f t="shared" si="12"/>
        <v>2228375633</v>
      </c>
      <c r="AC30" s="106">
        <f t="shared" si="13"/>
        <v>0.675519960316776</v>
      </c>
      <c r="AD30" s="89">
        <f>SUM(AD25:AD29)</f>
        <v>1936749495</v>
      </c>
      <c r="AE30" s="90">
        <f>SUM(AE25:AE29)</f>
        <v>210033089</v>
      </c>
      <c r="AF30" s="90">
        <f t="shared" si="14"/>
        <v>2146782584</v>
      </c>
      <c r="AG30" s="90">
        <f>SUM(AG25:AG29)</f>
        <v>3280986456</v>
      </c>
      <c r="AH30" s="90">
        <f>SUM(AH25:AH29)</f>
        <v>3280986456</v>
      </c>
      <c r="AI30" s="91">
        <f>SUM(AI25:AI29)</f>
        <v>723131161</v>
      </c>
      <c r="AJ30" s="129">
        <f t="shared" si="15"/>
        <v>0.22040053218677474</v>
      </c>
      <c r="AK30" s="130">
        <f t="shared" si="16"/>
        <v>-0.6686899272888829</v>
      </c>
    </row>
    <row r="31" spans="1:37" ht="12.75">
      <c r="A31" s="62" t="s">
        <v>97</v>
      </c>
      <c r="B31" s="63" t="s">
        <v>587</v>
      </c>
      <c r="C31" s="64" t="s">
        <v>588</v>
      </c>
      <c r="D31" s="85">
        <v>163710290</v>
      </c>
      <c r="E31" s="86">
        <v>63321350</v>
      </c>
      <c r="F31" s="87">
        <f t="shared" si="0"/>
        <v>227031640</v>
      </c>
      <c r="G31" s="85">
        <v>170979933</v>
      </c>
      <c r="H31" s="86">
        <v>37550248</v>
      </c>
      <c r="I31" s="87">
        <f t="shared" si="1"/>
        <v>208530181</v>
      </c>
      <c r="J31" s="85">
        <v>43746158</v>
      </c>
      <c r="K31" s="86">
        <v>4832546</v>
      </c>
      <c r="L31" s="88">
        <f t="shared" si="2"/>
        <v>48578704</v>
      </c>
      <c r="M31" s="105">
        <f t="shared" si="3"/>
        <v>0.21397327702869962</v>
      </c>
      <c r="N31" s="85">
        <v>41507081</v>
      </c>
      <c r="O31" s="86">
        <v>3511950</v>
      </c>
      <c r="P31" s="88">
        <f t="shared" si="4"/>
        <v>45019031</v>
      </c>
      <c r="Q31" s="105">
        <f t="shared" si="5"/>
        <v>0.19829408359116818</v>
      </c>
      <c r="R31" s="85">
        <v>38033174</v>
      </c>
      <c r="S31" s="86">
        <v>118644</v>
      </c>
      <c r="T31" s="88">
        <f t="shared" si="6"/>
        <v>38151818</v>
      </c>
      <c r="U31" s="105">
        <f t="shared" si="7"/>
        <v>0.18295585711883117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123286413</v>
      </c>
      <c r="AA31" s="88">
        <f t="shared" si="11"/>
        <v>8463140</v>
      </c>
      <c r="AB31" s="88">
        <f t="shared" si="12"/>
        <v>131749553</v>
      </c>
      <c r="AC31" s="105">
        <f t="shared" si="13"/>
        <v>0.6318008854555207</v>
      </c>
      <c r="AD31" s="85">
        <v>103315689</v>
      </c>
      <c r="AE31" s="86">
        <v>8416460</v>
      </c>
      <c r="AF31" s="88">
        <f t="shared" si="14"/>
        <v>111732149</v>
      </c>
      <c r="AG31" s="86">
        <v>214709940</v>
      </c>
      <c r="AH31" s="86">
        <v>214709940</v>
      </c>
      <c r="AI31" s="126">
        <v>33914405</v>
      </c>
      <c r="AJ31" s="127">
        <f t="shared" si="15"/>
        <v>0.15795451761571913</v>
      </c>
      <c r="AK31" s="128">
        <f t="shared" si="16"/>
        <v>-0.6585421622920722</v>
      </c>
    </row>
    <row r="32" spans="1:37" ht="12.75">
      <c r="A32" s="62" t="s">
        <v>97</v>
      </c>
      <c r="B32" s="63" t="s">
        <v>589</v>
      </c>
      <c r="C32" s="64" t="s">
        <v>590</v>
      </c>
      <c r="D32" s="85">
        <v>537769753</v>
      </c>
      <c r="E32" s="86">
        <v>105121339</v>
      </c>
      <c r="F32" s="87">
        <f t="shared" si="0"/>
        <v>642891092</v>
      </c>
      <c r="G32" s="85">
        <v>539338087</v>
      </c>
      <c r="H32" s="86">
        <v>113654574</v>
      </c>
      <c r="I32" s="87">
        <f t="shared" si="1"/>
        <v>652992661</v>
      </c>
      <c r="J32" s="85">
        <v>208445350</v>
      </c>
      <c r="K32" s="86">
        <v>6915187</v>
      </c>
      <c r="L32" s="88">
        <f t="shared" si="2"/>
        <v>215360537</v>
      </c>
      <c r="M32" s="105">
        <f t="shared" si="3"/>
        <v>0.33498758915763605</v>
      </c>
      <c r="N32" s="85">
        <v>113269196</v>
      </c>
      <c r="O32" s="86">
        <v>9681789</v>
      </c>
      <c r="P32" s="88">
        <f t="shared" si="4"/>
        <v>122950985</v>
      </c>
      <c r="Q32" s="105">
        <f t="shared" si="5"/>
        <v>0.1912469880668373</v>
      </c>
      <c r="R32" s="85">
        <v>100523984</v>
      </c>
      <c r="S32" s="86">
        <v>16061774</v>
      </c>
      <c r="T32" s="88">
        <f t="shared" si="6"/>
        <v>116585758</v>
      </c>
      <c r="U32" s="105">
        <f t="shared" si="7"/>
        <v>0.17854068653920138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422238530</v>
      </c>
      <c r="AA32" s="88">
        <f t="shared" si="11"/>
        <v>32658750</v>
      </c>
      <c r="AB32" s="88">
        <f t="shared" si="12"/>
        <v>454897280</v>
      </c>
      <c r="AC32" s="105">
        <f t="shared" si="13"/>
        <v>0.6966345981643429</v>
      </c>
      <c r="AD32" s="85">
        <v>395835640</v>
      </c>
      <c r="AE32" s="86">
        <v>25119457</v>
      </c>
      <c r="AF32" s="88">
        <f t="shared" si="14"/>
        <v>420955097</v>
      </c>
      <c r="AG32" s="86">
        <v>591329749</v>
      </c>
      <c r="AH32" s="86">
        <v>591329749</v>
      </c>
      <c r="AI32" s="126">
        <v>112796315</v>
      </c>
      <c r="AJ32" s="127">
        <f t="shared" si="15"/>
        <v>0.19075027967179103</v>
      </c>
      <c r="AK32" s="128">
        <f t="shared" si="16"/>
        <v>-0.7230446695363331</v>
      </c>
    </row>
    <row r="33" spans="1:37" ht="12.75">
      <c r="A33" s="62" t="s">
        <v>97</v>
      </c>
      <c r="B33" s="63" t="s">
        <v>591</v>
      </c>
      <c r="C33" s="64" t="s">
        <v>592</v>
      </c>
      <c r="D33" s="85">
        <v>1150504422</v>
      </c>
      <c r="E33" s="86">
        <v>206579373</v>
      </c>
      <c r="F33" s="87">
        <f t="shared" si="0"/>
        <v>1357083795</v>
      </c>
      <c r="G33" s="85">
        <v>1199225733</v>
      </c>
      <c r="H33" s="86">
        <v>252924748</v>
      </c>
      <c r="I33" s="87">
        <f t="shared" si="1"/>
        <v>1452150481</v>
      </c>
      <c r="J33" s="85">
        <v>302910676</v>
      </c>
      <c r="K33" s="86">
        <v>40701873</v>
      </c>
      <c r="L33" s="88">
        <f t="shared" si="2"/>
        <v>343612549</v>
      </c>
      <c r="M33" s="105">
        <f t="shared" si="3"/>
        <v>0.25319921309649124</v>
      </c>
      <c r="N33" s="85">
        <v>282323625</v>
      </c>
      <c r="O33" s="86">
        <v>52569775</v>
      </c>
      <c r="P33" s="88">
        <f t="shared" si="4"/>
        <v>334893400</v>
      </c>
      <c r="Q33" s="105">
        <f t="shared" si="5"/>
        <v>0.2467742973822777</v>
      </c>
      <c r="R33" s="85">
        <v>348634421</v>
      </c>
      <c r="S33" s="86">
        <v>40229423</v>
      </c>
      <c r="T33" s="88">
        <f t="shared" si="6"/>
        <v>388863844</v>
      </c>
      <c r="U33" s="105">
        <f t="shared" si="7"/>
        <v>0.2677848123096824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933868722</v>
      </c>
      <c r="AA33" s="88">
        <f t="shared" si="11"/>
        <v>133501071</v>
      </c>
      <c r="AB33" s="88">
        <f t="shared" si="12"/>
        <v>1067369793</v>
      </c>
      <c r="AC33" s="105">
        <f t="shared" si="13"/>
        <v>0.7350269871927964</v>
      </c>
      <c r="AD33" s="85">
        <v>840408130</v>
      </c>
      <c r="AE33" s="86">
        <v>138008186</v>
      </c>
      <c r="AF33" s="88">
        <f t="shared" si="14"/>
        <v>978416316</v>
      </c>
      <c r="AG33" s="86">
        <v>1431110382</v>
      </c>
      <c r="AH33" s="86">
        <v>1431110382</v>
      </c>
      <c r="AI33" s="126">
        <v>329519684</v>
      </c>
      <c r="AJ33" s="127">
        <f t="shared" si="15"/>
        <v>0.23025455488589977</v>
      </c>
      <c r="AK33" s="128">
        <f t="shared" si="16"/>
        <v>-0.6025578911135002</v>
      </c>
    </row>
    <row r="34" spans="1:37" ht="12.75">
      <c r="A34" s="62" t="s">
        <v>97</v>
      </c>
      <c r="B34" s="63" t="s">
        <v>93</v>
      </c>
      <c r="C34" s="64" t="s">
        <v>94</v>
      </c>
      <c r="D34" s="85">
        <v>2334588811</v>
      </c>
      <c r="E34" s="86">
        <v>387975213</v>
      </c>
      <c r="F34" s="87">
        <f t="shared" si="0"/>
        <v>2722564024</v>
      </c>
      <c r="G34" s="85">
        <v>2341755031</v>
      </c>
      <c r="H34" s="86">
        <v>282314926</v>
      </c>
      <c r="I34" s="87">
        <f t="shared" si="1"/>
        <v>2624069957</v>
      </c>
      <c r="J34" s="85">
        <v>438246288</v>
      </c>
      <c r="K34" s="86">
        <v>19126858</v>
      </c>
      <c r="L34" s="88">
        <f t="shared" si="2"/>
        <v>457373146</v>
      </c>
      <c r="M34" s="105">
        <f t="shared" si="3"/>
        <v>0.1679935318207966</v>
      </c>
      <c r="N34" s="85">
        <v>489397024</v>
      </c>
      <c r="O34" s="86">
        <v>45579556</v>
      </c>
      <c r="P34" s="88">
        <f t="shared" si="4"/>
        <v>534976580</v>
      </c>
      <c r="Q34" s="105">
        <f t="shared" si="5"/>
        <v>0.19649733680606365</v>
      </c>
      <c r="R34" s="85">
        <v>385640244</v>
      </c>
      <c r="S34" s="86">
        <v>26649611</v>
      </c>
      <c r="T34" s="88">
        <f t="shared" si="6"/>
        <v>412289855</v>
      </c>
      <c r="U34" s="105">
        <f t="shared" si="7"/>
        <v>0.1571184693076382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1313283556</v>
      </c>
      <c r="AA34" s="88">
        <f t="shared" si="11"/>
        <v>91356025</v>
      </c>
      <c r="AB34" s="88">
        <f t="shared" si="12"/>
        <v>1404639581</v>
      </c>
      <c r="AC34" s="105">
        <f t="shared" si="13"/>
        <v>0.5352904472889402</v>
      </c>
      <c r="AD34" s="85">
        <v>1368117947</v>
      </c>
      <c r="AE34" s="86">
        <v>91477561</v>
      </c>
      <c r="AF34" s="88">
        <f t="shared" si="14"/>
        <v>1459595508</v>
      </c>
      <c r="AG34" s="86">
        <v>2547805911</v>
      </c>
      <c r="AH34" s="86">
        <v>2547805911</v>
      </c>
      <c r="AI34" s="126">
        <v>546976030</v>
      </c>
      <c r="AJ34" s="127">
        <f t="shared" si="15"/>
        <v>0.21468512481208385</v>
      </c>
      <c r="AK34" s="128">
        <f t="shared" si="16"/>
        <v>-0.7175314306324927</v>
      </c>
    </row>
    <row r="35" spans="1:37" ht="12.75">
      <c r="A35" s="62" t="s">
        <v>97</v>
      </c>
      <c r="B35" s="63" t="s">
        <v>593</v>
      </c>
      <c r="C35" s="64" t="s">
        <v>594</v>
      </c>
      <c r="D35" s="85">
        <v>619402513</v>
      </c>
      <c r="E35" s="86">
        <v>82643604</v>
      </c>
      <c r="F35" s="87">
        <f t="shared" si="0"/>
        <v>702046117</v>
      </c>
      <c r="G35" s="85">
        <v>595998795</v>
      </c>
      <c r="H35" s="86">
        <v>106038731</v>
      </c>
      <c r="I35" s="87">
        <f t="shared" si="1"/>
        <v>702037526</v>
      </c>
      <c r="J35" s="85">
        <v>275972263</v>
      </c>
      <c r="K35" s="86">
        <v>8594245</v>
      </c>
      <c r="L35" s="88">
        <f t="shared" si="2"/>
        <v>284566508</v>
      </c>
      <c r="M35" s="105">
        <f t="shared" si="3"/>
        <v>0.40533876779493677</v>
      </c>
      <c r="N35" s="85">
        <v>102346148</v>
      </c>
      <c r="O35" s="86">
        <v>13248722</v>
      </c>
      <c r="P35" s="88">
        <f t="shared" si="4"/>
        <v>115594870</v>
      </c>
      <c r="Q35" s="105">
        <f t="shared" si="5"/>
        <v>0.16465424022849484</v>
      </c>
      <c r="R35" s="85">
        <v>123298652</v>
      </c>
      <c r="S35" s="86">
        <v>6602555</v>
      </c>
      <c r="T35" s="88">
        <f t="shared" si="6"/>
        <v>129901207</v>
      </c>
      <c r="U35" s="105">
        <f t="shared" si="7"/>
        <v>0.18503456323786316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501617063</v>
      </c>
      <c r="AA35" s="88">
        <f t="shared" si="11"/>
        <v>28445522</v>
      </c>
      <c r="AB35" s="88">
        <f t="shared" si="12"/>
        <v>530062585</v>
      </c>
      <c r="AC35" s="105">
        <f t="shared" si="13"/>
        <v>0.7550345464011563</v>
      </c>
      <c r="AD35" s="85">
        <v>499261983</v>
      </c>
      <c r="AE35" s="86">
        <v>29455538</v>
      </c>
      <c r="AF35" s="88">
        <f t="shared" si="14"/>
        <v>528717521</v>
      </c>
      <c r="AG35" s="86">
        <v>715234090</v>
      </c>
      <c r="AH35" s="86">
        <v>715234090</v>
      </c>
      <c r="AI35" s="126">
        <v>121487392</v>
      </c>
      <c r="AJ35" s="127">
        <f t="shared" si="15"/>
        <v>0.16985682547653733</v>
      </c>
      <c r="AK35" s="128">
        <f t="shared" si="16"/>
        <v>-0.7543088665677111</v>
      </c>
    </row>
    <row r="36" spans="1:37" ht="12.75">
      <c r="A36" s="62" t="s">
        <v>97</v>
      </c>
      <c r="B36" s="63" t="s">
        <v>595</v>
      </c>
      <c r="C36" s="64" t="s">
        <v>596</v>
      </c>
      <c r="D36" s="85">
        <v>757405787</v>
      </c>
      <c r="E36" s="86">
        <v>73577862</v>
      </c>
      <c r="F36" s="87">
        <f t="shared" si="0"/>
        <v>830983649</v>
      </c>
      <c r="G36" s="85">
        <v>755076247</v>
      </c>
      <c r="H36" s="86">
        <v>84763115</v>
      </c>
      <c r="I36" s="87">
        <f t="shared" si="1"/>
        <v>839839362</v>
      </c>
      <c r="J36" s="85">
        <v>198142049</v>
      </c>
      <c r="K36" s="86">
        <v>9450889</v>
      </c>
      <c r="L36" s="88">
        <f t="shared" si="2"/>
        <v>207592938</v>
      </c>
      <c r="M36" s="105">
        <f t="shared" si="3"/>
        <v>0.24981591184112456</v>
      </c>
      <c r="N36" s="85">
        <v>193635324</v>
      </c>
      <c r="O36" s="86">
        <v>23654979</v>
      </c>
      <c r="P36" s="88">
        <f t="shared" si="4"/>
        <v>217290303</v>
      </c>
      <c r="Q36" s="105">
        <f t="shared" si="5"/>
        <v>0.26148565409377866</v>
      </c>
      <c r="R36" s="85">
        <v>154385425</v>
      </c>
      <c r="S36" s="86">
        <v>12211439</v>
      </c>
      <c r="T36" s="88">
        <f t="shared" si="6"/>
        <v>166596864</v>
      </c>
      <c r="U36" s="105">
        <f t="shared" si="7"/>
        <v>0.19836753495723863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f t="shared" si="10"/>
        <v>546162798</v>
      </c>
      <c r="AA36" s="88">
        <f t="shared" si="11"/>
        <v>45317307</v>
      </c>
      <c r="AB36" s="88">
        <f t="shared" si="12"/>
        <v>591480105</v>
      </c>
      <c r="AC36" s="105">
        <f t="shared" si="13"/>
        <v>0.7042776651852143</v>
      </c>
      <c r="AD36" s="85">
        <v>507564316</v>
      </c>
      <c r="AE36" s="86">
        <v>29418942</v>
      </c>
      <c r="AF36" s="88">
        <f t="shared" si="14"/>
        <v>536983258</v>
      </c>
      <c r="AG36" s="86">
        <v>839129316</v>
      </c>
      <c r="AH36" s="86">
        <v>839129316</v>
      </c>
      <c r="AI36" s="126">
        <v>161697073</v>
      </c>
      <c r="AJ36" s="127">
        <f t="shared" si="15"/>
        <v>0.1926962506455918</v>
      </c>
      <c r="AK36" s="128">
        <f t="shared" si="16"/>
        <v>-0.689754081681258</v>
      </c>
    </row>
    <row r="37" spans="1:37" ht="12.75">
      <c r="A37" s="62" t="s">
        <v>97</v>
      </c>
      <c r="B37" s="63" t="s">
        <v>597</v>
      </c>
      <c r="C37" s="64" t="s">
        <v>598</v>
      </c>
      <c r="D37" s="85">
        <v>1004213732</v>
      </c>
      <c r="E37" s="86">
        <v>157937880</v>
      </c>
      <c r="F37" s="87">
        <f t="shared" si="0"/>
        <v>1162151612</v>
      </c>
      <c r="G37" s="85">
        <v>952443591</v>
      </c>
      <c r="H37" s="86">
        <v>161250115</v>
      </c>
      <c r="I37" s="87">
        <f t="shared" si="1"/>
        <v>1113693706</v>
      </c>
      <c r="J37" s="85">
        <v>457297769</v>
      </c>
      <c r="K37" s="86">
        <v>29843693</v>
      </c>
      <c r="L37" s="88">
        <f t="shared" si="2"/>
        <v>487141462</v>
      </c>
      <c r="M37" s="105">
        <f t="shared" si="3"/>
        <v>0.4191720400074616</v>
      </c>
      <c r="N37" s="85">
        <v>160396497</v>
      </c>
      <c r="O37" s="86">
        <v>31135496</v>
      </c>
      <c r="P37" s="88">
        <f t="shared" si="4"/>
        <v>191531993</v>
      </c>
      <c r="Q37" s="105">
        <f t="shared" si="5"/>
        <v>0.16480809476345673</v>
      </c>
      <c r="R37" s="85">
        <v>133133811</v>
      </c>
      <c r="S37" s="86">
        <v>32591492</v>
      </c>
      <c r="T37" s="88">
        <f t="shared" si="6"/>
        <v>165725303</v>
      </c>
      <c r="U37" s="105">
        <f t="shared" si="7"/>
        <v>0.14880689556487445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750828077</v>
      </c>
      <c r="AA37" s="88">
        <f t="shared" si="11"/>
        <v>93570681</v>
      </c>
      <c r="AB37" s="88">
        <f t="shared" si="12"/>
        <v>844398758</v>
      </c>
      <c r="AC37" s="105">
        <f t="shared" si="13"/>
        <v>0.7581965790511525</v>
      </c>
      <c r="AD37" s="85">
        <v>703473323</v>
      </c>
      <c r="AE37" s="86">
        <v>97464277</v>
      </c>
      <c r="AF37" s="88">
        <f t="shared" si="14"/>
        <v>800937600</v>
      </c>
      <c r="AG37" s="86">
        <v>1184517301</v>
      </c>
      <c r="AH37" s="86">
        <v>1184517301</v>
      </c>
      <c r="AI37" s="126">
        <v>190126016</v>
      </c>
      <c r="AJ37" s="127">
        <f t="shared" si="15"/>
        <v>0.16050927735668422</v>
      </c>
      <c r="AK37" s="128">
        <f t="shared" si="16"/>
        <v>-0.7930858746049629</v>
      </c>
    </row>
    <row r="38" spans="1:37" ht="12.75">
      <c r="A38" s="62" t="s">
        <v>112</v>
      </c>
      <c r="B38" s="63" t="s">
        <v>599</v>
      </c>
      <c r="C38" s="64" t="s">
        <v>600</v>
      </c>
      <c r="D38" s="85">
        <v>392172437</v>
      </c>
      <c r="E38" s="86">
        <v>8135000</v>
      </c>
      <c r="F38" s="87">
        <f t="shared" si="0"/>
        <v>400307437</v>
      </c>
      <c r="G38" s="85">
        <v>400021911</v>
      </c>
      <c r="H38" s="86">
        <v>8722100</v>
      </c>
      <c r="I38" s="87">
        <f t="shared" si="1"/>
        <v>408744011</v>
      </c>
      <c r="J38" s="85">
        <v>105322228</v>
      </c>
      <c r="K38" s="86">
        <v>4192808</v>
      </c>
      <c r="L38" s="88">
        <f t="shared" si="2"/>
        <v>109515036</v>
      </c>
      <c r="M38" s="105">
        <f t="shared" si="3"/>
        <v>0.2735773205232757</v>
      </c>
      <c r="N38" s="85">
        <v>104056382</v>
      </c>
      <c r="O38" s="86">
        <v>386990</v>
      </c>
      <c r="P38" s="88">
        <f t="shared" si="4"/>
        <v>104443372</v>
      </c>
      <c r="Q38" s="105">
        <f t="shared" si="5"/>
        <v>0.260907898146294</v>
      </c>
      <c r="R38" s="85">
        <v>108370328</v>
      </c>
      <c r="S38" s="86">
        <v>18835</v>
      </c>
      <c r="T38" s="88">
        <f t="shared" si="6"/>
        <v>108389163</v>
      </c>
      <c r="U38" s="105">
        <f t="shared" si="7"/>
        <v>0.2651761495778834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317748938</v>
      </c>
      <c r="AA38" s="88">
        <f t="shared" si="11"/>
        <v>4598633</v>
      </c>
      <c r="AB38" s="88">
        <f t="shared" si="12"/>
        <v>322347571</v>
      </c>
      <c r="AC38" s="105">
        <f t="shared" si="13"/>
        <v>0.7886294656926484</v>
      </c>
      <c r="AD38" s="85">
        <v>307820020</v>
      </c>
      <c r="AE38" s="86">
        <v>2330680</v>
      </c>
      <c r="AF38" s="88">
        <f t="shared" si="14"/>
        <v>310150700</v>
      </c>
      <c r="AG38" s="86">
        <v>413034608</v>
      </c>
      <c r="AH38" s="86">
        <v>413034608</v>
      </c>
      <c r="AI38" s="126">
        <v>93513357</v>
      </c>
      <c r="AJ38" s="127">
        <f t="shared" si="15"/>
        <v>0.2264056211967594</v>
      </c>
      <c r="AK38" s="128">
        <f t="shared" si="16"/>
        <v>-0.6505274274731606</v>
      </c>
    </row>
    <row r="39" spans="1:37" ht="16.5">
      <c r="A39" s="65"/>
      <c r="B39" s="66" t="s">
        <v>601</v>
      </c>
      <c r="C39" s="67"/>
      <c r="D39" s="89">
        <f>SUM(D31:D38)</f>
        <v>6959767745</v>
      </c>
      <c r="E39" s="90">
        <f>SUM(E31:E38)</f>
        <v>1085291621</v>
      </c>
      <c r="F39" s="91">
        <f t="shared" si="0"/>
        <v>8045059366</v>
      </c>
      <c r="G39" s="89">
        <f>SUM(G31:G38)</f>
        <v>6954839328</v>
      </c>
      <c r="H39" s="90">
        <f>SUM(H31:H38)</f>
        <v>1047218557</v>
      </c>
      <c r="I39" s="91">
        <f t="shared" si="1"/>
        <v>8002057885</v>
      </c>
      <c r="J39" s="89">
        <f>SUM(J31:J38)</f>
        <v>2030082781</v>
      </c>
      <c r="K39" s="90">
        <f>SUM(K31:K38)</f>
        <v>123658099</v>
      </c>
      <c r="L39" s="90">
        <f t="shared" si="2"/>
        <v>2153740880</v>
      </c>
      <c r="M39" s="106">
        <f t="shared" si="3"/>
        <v>0.26770975601524233</v>
      </c>
      <c r="N39" s="89">
        <f>SUM(N31:N38)</f>
        <v>1486931277</v>
      </c>
      <c r="O39" s="90">
        <f>SUM(O31:O38)</f>
        <v>179769257</v>
      </c>
      <c r="P39" s="90">
        <f t="shared" si="4"/>
        <v>1666700534</v>
      </c>
      <c r="Q39" s="106">
        <f t="shared" si="5"/>
        <v>0.2071706942330101</v>
      </c>
      <c r="R39" s="89">
        <f>SUM(R31:R38)</f>
        <v>1392020039</v>
      </c>
      <c r="S39" s="90">
        <f>SUM(S31:S38)</f>
        <v>134483773</v>
      </c>
      <c r="T39" s="90">
        <f t="shared" si="6"/>
        <v>1526503812</v>
      </c>
      <c r="U39" s="106">
        <f t="shared" si="7"/>
        <v>0.19076390522761133</v>
      </c>
      <c r="V39" s="89">
        <f>SUM(V31:V38)</f>
        <v>0</v>
      </c>
      <c r="W39" s="90">
        <f>SUM(W31:W38)</f>
        <v>0</v>
      </c>
      <c r="X39" s="90">
        <f t="shared" si="8"/>
        <v>0</v>
      </c>
      <c r="Y39" s="106">
        <f t="shared" si="9"/>
        <v>0</v>
      </c>
      <c r="Z39" s="89">
        <f t="shared" si="10"/>
        <v>4909034097</v>
      </c>
      <c r="AA39" s="90">
        <f t="shared" si="11"/>
        <v>437911129</v>
      </c>
      <c r="AB39" s="90">
        <f t="shared" si="12"/>
        <v>5346945226</v>
      </c>
      <c r="AC39" s="106">
        <f t="shared" si="13"/>
        <v>0.6681962693650272</v>
      </c>
      <c r="AD39" s="89">
        <f>SUM(AD31:AD38)</f>
        <v>4725797048</v>
      </c>
      <c r="AE39" s="90">
        <f>SUM(AE31:AE38)</f>
        <v>421691101</v>
      </c>
      <c r="AF39" s="90">
        <f t="shared" si="14"/>
        <v>5147488149</v>
      </c>
      <c r="AG39" s="90">
        <f>SUM(AG31:AG38)</f>
        <v>7936871297</v>
      </c>
      <c r="AH39" s="90">
        <f>SUM(AH31:AH38)</f>
        <v>7936871297</v>
      </c>
      <c r="AI39" s="91">
        <f>SUM(AI31:AI38)</f>
        <v>1590030272</v>
      </c>
      <c r="AJ39" s="129">
        <f t="shared" si="15"/>
        <v>0.2003346422665319</v>
      </c>
      <c r="AK39" s="130">
        <f t="shared" si="16"/>
        <v>-0.7034468525592326</v>
      </c>
    </row>
    <row r="40" spans="1:37" ht="12.75">
      <c r="A40" s="62" t="s">
        <v>97</v>
      </c>
      <c r="B40" s="63" t="s">
        <v>602</v>
      </c>
      <c r="C40" s="64" t="s">
        <v>603</v>
      </c>
      <c r="D40" s="85">
        <v>93560574</v>
      </c>
      <c r="E40" s="86">
        <v>10005550</v>
      </c>
      <c r="F40" s="87">
        <f t="shared" si="0"/>
        <v>103566124</v>
      </c>
      <c r="G40" s="85">
        <v>84103193</v>
      </c>
      <c r="H40" s="86">
        <v>26003435</v>
      </c>
      <c r="I40" s="87">
        <f t="shared" si="1"/>
        <v>110106628</v>
      </c>
      <c r="J40" s="85">
        <v>25368881</v>
      </c>
      <c r="K40" s="86">
        <v>36011156</v>
      </c>
      <c r="L40" s="88">
        <f t="shared" si="2"/>
        <v>61380037</v>
      </c>
      <c r="M40" s="105">
        <f t="shared" si="3"/>
        <v>0.5926651942675774</v>
      </c>
      <c r="N40" s="85">
        <v>28273153</v>
      </c>
      <c r="O40" s="86">
        <v>7345975</v>
      </c>
      <c r="P40" s="88">
        <f t="shared" si="4"/>
        <v>35619128</v>
      </c>
      <c r="Q40" s="105">
        <f t="shared" si="5"/>
        <v>0.34392643679510493</v>
      </c>
      <c r="R40" s="85">
        <v>16350533</v>
      </c>
      <c r="S40" s="86">
        <v>5972958</v>
      </c>
      <c r="T40" s="88">
        <f t="shared" si="6"/>
        <v>22323491</v>
      </c>
      <c r="U40" s="105">
        <f t="shared" si="7"/>
        <v>0.20274429800901722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69992567</v>
      </c>
      <c r="AA40" s="88">
        <f t="shared" si="11"/>
        <v>49330089</v>
      </c>
      <c r="AB40" s="88">
        <f t="shared" si="12"/>
        <v>119322656</v>
      </c>
      <c r="AC40" s="105">
        <f t="shared" si="13"/>
        <v>1.0837009376038653</v>
      </c>
      <c r="AD40" s="85">
        <v>71426815</v>
      </c>
      <c r="AE40" s="86">
        <v>5953048</v>
      </c>
      <c r="AF40" s="88">
        <f t="shared" si="14"/>
        <v>77379863</v>
      </c>
      <c r="AG40" s="86">
        <v>94808250</v>
      </c>
      <c r="AH40" s="86">
        <v>94808250</v>
      </c>
      <c r="AI40" s="126">
        <v>18199412</v>
      </c>
      <c r="AJ40" s="127">
        <f t="shared" si="15"/>
        <v>0.19196021443281572</v>
      </c>
      <c r="AK40" s="128">
        <f t="shared" si="16"/>
        <v>-0.7115077471770659</v>
      </c>
    </row>
    <row r="41" spans="1:37" ht="12.75">
      <c r="A41" s="62" t="s">
        <v>97</v>
      </c>
      <c r="B41" s="63" t="s">
        <v>604</v>
      </c>
      <c r="C41" s="64" t="s">
        <v>605</v>
      </c>
      <c r="D41" s="85">
        <v>69353019</v>
      </c>
      <c r="E41" s="86">
        <v>16033956</v>
      </c>
      <c r="F41" s="87">
        <f t="shared" si="0"/>
        <v>85386975</v>
      </c>
      <c r="G41" s="85">
        <v>73843773</v>
      </c>
      <c r="H41" s="86">
        <v>22841246</v>
      </c>
      <c r="I41" s="87">
        <f t="shared" si="1"/>
        <v>96685019</v>
      </c>
      <c r="J41" s="85">
        <v>25583967</v>
      </c>
      <c r="K41" s="86">
        <v>1369029</v>
      </c>
      <c r="L41" s="88">
        <f t="shared" si="2"/>
        <v>26952996</v>
      </c>
      <c r="M41" s="105">
        <f t="shared" si="3"/>
        <v>0.3156569956951865</v>
      </c>
      <c r="N41" s="85">
        <v>15521940</v>
      </c>
      <c r="O41" s="86">
        <v>3438217</v>
      </c>
      <c r="P41" s="88">
        <f t="shared" si="4"/>
        <v>18960157</v>
      </c>
      <c r="Q41" s="105">
        <f t="shared" si="5"/>
        <v>0.22204975641776747</v>
      </c>
      <c r="R41" s="85">
        <v>21819761</v>
      </c>
      <c r="S41" s="86">
        <v>1920201</v>
      </c>
      <c r="T41" s="88">
        <f t="shared" si="6"/>
        <v>23739962</v>
      </c>
      <c r="U41" s="105">
        <f t="shared" si="7"/>
        <v>0.2455391977530666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f t="shared" si="10"/>
        <v>62925668</v>
      </c>
      <c r="AA41" s="88">
        <f t="shared" si="11"/>
        <v>6727447</v>
      </c>
      <c r="AB41" s="88">
        <f t="shared" si="12"/>
        <v>69653115</v>
      </c>
      <c r="AC41" s="105">
        <f t="shared" si="13"/>
        <v>0.7204126939252088</v>
      </c>
      <c r="AD41" s="85">
        <v>55387716</v>
      </c>
      <c r="AE41" s="86">
        <v>1246972</v>
      </c>
      <c r="AF41" s="88">
        <f t="shared" si="14"/>
        <v>56634688</v>
      </c>
      <c r="AG41" s="86">
        <v>71993030</v>
      </c>
      <c r="AH41" s="86">
        <v>71993030</v>
      </c>
      <c r="AI41" s="126">
        <v>18502130</v>
      </c>
      <c r="AJ41" s="127">
        <f t="shared" si="15"/>
        <v>0.25699890669971803</v>
      </c>
      <c r="AK41" s="128">
        <f t="shared" si="16"/>
        <v>-0.5808229401740502</v>
      </c>
    </row>
    <row r="42" spans="1:37" ht="12.75">
      <c r="A42" s="62" t="s">
        <v>97</v>
      </c>
      <c r="B42" s="63" t="s">
        <v>606</v>
      </c>
      <c r="C42" s="64" t="s">
        <v>607</v>
      </c>
      <c r="D42" s="85">
        <v>328165306</v>
      </c>
      <c r="E42" s="86">
        <v>35897000</v>
      </c>
      <c r="F42" s="87">
        <f t="shared" si="0"/>
        <v>364062306</v>
      </c>
      <c r="G42" s="85">
        <v>335676722</v>
      </c>
      <c r="H42" s="86">
        <v>24691964</v>
      </c>
      <c r="I42" s="87">
        <f t="shared" si="1"/>
        <v>360368686</v>
      </c>
      <c r="J42" s="85">
        <v>84879890</v>
      </c>
      <c r="K42" s="86">
        <v>1959696</v>
      </c>
      <c r="L42" s="88">
        <f t="shared" si="2"/>
        <v>86839586</v>
      </c>
      <c r="M42" s="105">
        <f t="shared" si="3"/>
        <v>0.23852946204213737</v>
      </c>
      <c r="N42" s="85">
        <v>75152500</v>
      </c>
      <c r="O42" s="86">
        <v>3610067</v>
      </c>
      <c r="P42" s="88">
        <f t="shared" si="4"/>
        <v>78762567</v>
      </c>
      <c r="Q42" s="105">
        <f t="shared" si="5"/>
        <v>0.2163436469580567</v>
      </c>
      <c r="R42" s="85">
        <v>79720184</v>
      </c>
      <c r="S42" s="86">
        <v>3611672</v>
      </c>
      <c r="T42" s="88">
        <f t="shared" si="6"/>
        <v>83331856</v>
      </c>
      <c r="U42" s="105">
        <f t="shared" si="7"/>
        <v>0.2312405578990845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f t="shared" si="10"/>
        <v>239752574</v>
      </c>
      <c r="AA42" s="88">
        <f t="shared" si="11"/>
        <v>9181435</v>
      </c>
      <c r="AB42" s="88">
        <f t="shared" si="12"/>
        <v>248934009</v>
      </c>
      <c r="AC42" s="105">
        <f t="shared" si="13"/>
        <v>0.6907759155300192</v>
      </c>
      <c r="AD42" s="85">
        <v>157737308</v>
      </c>
      <c r="AE42" s="86">
        <v>12343431</v>
      </c>
      <c r="AF42" s="88">
        <f t="shared" si="14"/>
        <v>170080739</v>
      </c>
      <c r="AG42" s="86">
        <v>353538410</v>
      </c>
      <c r="AH42" s="86">
        <v>353538410</v>
      </c>
      <c r="AI42" s="126">
        <v>80005466</v>
      </c>
      <c r="AJ42" s="127">
        <f t="shared" si="15"/>
        <v>0.22629921880341092</v>
      </c>
      <c r="AK42" s="128">
        <f t="shared" si="16"/>
        <v>-0.5100453085401986</v>
      </c>
    </row>
    <row r="43" spans="1:37" ht="12.75">
      <c r="A43" s="62" t="s">
        <v>112</v>
      </c>
      <c r="B43" s="63" t="s">
        <v>608</v>
      </c>
      <c r="C43" s="64" t="s">
        <v>609</v>
      </c>
      <c r="D43" s="85">
        <v>101014853</v>
      </c>
      <c r="E43" s="86">
        <v>428100</v>
      </c>
      <c r="F43" s="87">
        <f t="shared" si="0"/>
        <v>101442953</v>
      </c>
      <c r="G43" s="85">
        <v>112688648</v>
      </c>
      <c r="H43" s="86">
        <v>2554101</v>
      </c>
      <c r="I43" s="87">
        <f t="shared" si="1"/>
        <v>115242749</v>
      </c>
      <c r="J43" s="85">
        <v>30059570</v>
      </c>
      <c r="K43" s="86">
        <v>0</v>
      </c>
      <c r="L43" s="88">
        <f t="shared" si="2"/>
        <v>30059570</v>
      </c>
      <c r="M43" s="105">
        <f t="shared" si="3"/>
        <v>0.2963199425000966</v>
      </c>
      <c r="N43" s="85">
        <v>24149013</v>
      </c>
      <c r="O43" s="86">
        <v>-11853</v>
      </c>
      <c r="P43" s="88">
        <f t="shared" si="4"/>
        <v>24137160</v>
      </c>
      <c r="Q43" s="105">
        <f t="shared" si="5"/>
        <v>0.2379382627002193</v>
      </c>
      <c r="R43" s="85">
        <v>16749424</v>
      </c>
      <c r="S43" s="86">
        <v>82182</v>
      </c>
      <c r="T43" s="88">
        <f t="shared" si="6"/>
        <v>16831606</v>
      </c>
      <c r="U43" s="105">
        <f t="shared" si="7"/>
        <v>0.1460534927017404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f t="shared" si="10"/>
        <v>70958007</v>
      </c>
      <c r="AA43" s="88">
        <f t="shared" si="11"/>
        <v>70329</v>
      </c>
      <c r="AB43" s="88">
        <f t="shared" si="12"/>
        <v>71028336</v>
      </c>
      <c r="AC43" s="105">
        <f t="shared" si="13"/>
        <v>0.6163367033183146</v>
      </c>
      <c r="AD43" s="85">
        <v>46567897</v>
      </c>
      <c r="AE43" s="86">
        <v>96767</v>
      </c>
      <c r="AF43" s="88">
        <f t="shared" si="14"/>
        <v>46664664</v>
      </c>
      <c r="AG43" s="86">
        <v>97980464</v>
      </c>
      <c r="AH43" s="86">
        <v>97980464</v>
      </c>
      <c r="AI43" s="126">
        <v>22324451</v>
      </c>
      <c r="AJ43" s="127">
        <f t="shared" si="15"/>
        <v>0.22784594079897397</v>
      </c>
      <c r="AK43" s="128">
        <f t="shared" si="16"/>
        <v>-0.6393072496996871</v>
      </c>
    </row>
    <row r="44" spans="1:37" ht="16.5">
      <c r="A44" s="65"/>
      <c r="B44" s="66" t="s">
        <v>610</v>
      </c>
      <c r="C44" s="67"/>
      <c r="D44" s="89">
        <f>SUM(D40:D43)</f>
        <v>592093752</v>
      </c>
      <c r="E44" s="90">
        <f>SUM(E40:E43)</f>
        <v>62364606</v>
      </c>
      <c r="F44" s="91">
        <f t="shared" si="0"/>
        <v>654458358</v>
      </c>
      <c r="G44" s="89">
        <f>SUM(G40:G43)</f>
        <v>606312336</v>
      </c>
      <c r="H44" s="90">
        <f>SUM(H40:H43)</f>
        <v>76090746</v>
      </c>
      <c r="I44" s="91">
        <f t="shared" si="1"/>
        <v>682403082</v>
      </c>
      <c r="J44" s="89">
        <f>SUM(J40:J43)</f>
        <v>165892308</v>
      </c>
      <c r="K44" s="90">
        <f>SUM(K40:K43)</f>
        <v>39339881</v>
      </c>
      <c r="L44" s="90">
        <f t="shared" si="2"/>
        <v>205232189</v>
      </c>
      <c r="M44" s="106">
        <f t="shared" si="3"/>
        <v>0.31359090535138373</v>
      </c>
      <c r="N44" s="89">
        <f>SUM(N40:N43)</f>
        <v>143096606</v>
      </c>
      <c r="O44" s="90">
        <f>SUM(O40:O43)</f>
        <v>14382406</v>
      </c>
      <c r="P44" s="90">
        <f t="shared" si="4"/>
        <v>157479012</v>
      </c>
      <c r="Q44" s="106">
        <f t="shared" si="5"/>
        <v>0.24062495355892452</v>
      </c>
      <c r="R44" s="89">
        <f>SUM(R40:R43)</f>
        <v>134639902</v>
      </c>
      <c r="S44" s="90">
        <f>SUM(S40:S43)</f>
        <v>11587013</v>
      </c>
      <c r="T44" s="90">
        <f t="shared" si="6"/>
        <v>146226915</v>
      </c>
      <c r="U44" s="106">
        <f t="shared" si="7"/>
        <v>0.21428231914110846</v>
      </c>
      <c r="V44" s="89">
        <f>SUM(V40:V43)</f>
        <v>0</v>
      </c>
      <c r="W44" s="90">
        <f>SUM(W40:W43)</f>
        <v>0</v>
      </c>
      <c r="X44" s="90">
        <f t="shared" si="8"/>
        <v>0</v>
      </c>
      <c r="Y44" s="106">
        <f t="shared" si="9"/>
        <v>0</v>
      </c>
      <c r="Z44" s="89">
        <f t="shared" si="10"/>
        <v>443628816</v>
      </c>
      <c r="AA44" s="90">
        <f t="shared" si="11"/>
        <v>65309300</v>
      </c>
      <c r="AB44" s="90">
        <f t="shared" si="12"/>
        <v>508938116</v>
      </c>
      <c r="AC44" s="106">
        <f t="shared" si="13"/>
        <v>0.745802780533163</v>
      </c>
      <c r="AD44" s="89">
        <f>SUM(AD40:AD43)</f>
        <v>331119736</v>
      </c>
      <c r="AE44" s="90">
        <f>SUM(AE40:AE43)</f>
        <v>19640218</v>
      </c>
      <c r="AF44" s="90">
        <f t="shared" si="14"/>
        <v>350759954</v>
      </c>
      <c r="AG44" s="90">
        <f>SUM(AG40:AG43)</f>
        <v>618320154</v>
      </c>
      <c r="AH44" s="90">
        <f>SUM(AH40:AH43)</f>
        <v>618320154</v>
      </c>
      <c r="AI44" s="91">
        <f>SUM(AI40:AI43)</f>
        <v>139031459</v>
      </c>
      <c r="AJ44" s="129">
        <f t="shared" si="15"/>
        <v>0.2248535133467443</v>
      </c>
      <c r="AK44" s="130">
        <f t="shared" si="16"/>
        <v>-0.5831139976714674</v>
      </c>
    </row>
    <row r="45" spans="1:37" ht="16.5">
      <c r="A45" s="68"/>
      <c r="B45" s="69" t="s">
        <v>611</v>
      </c>
      <c r="C45" s="70"/>
      <c r="D45" s="92">
        <f>SUM(D9,D11:D16,D18:D23,D25:D29,D31:D38,D40:D43)</f>
        <v>63514684168</v>
      </c>
      <c r="E45" s="93">
        <f>SUM(E9,E11:E16,E18:E23,E25:E29,E31:E38,E40:E43)</f>
        <v>12920421178</v>
      </c>
      <c r="F45" s="94">
        <f t="shared" si="0"/>
        <v>76435105346</v>
      </c>
      <c r="G45" s="92">
        <f>SUM(G9,G11:G16,G18:G23,G25:G29,G31:G38,G40:G43)</f>
        <v>63917692205</v>
      </c>
      <c r="H45" s="93">
        <f>SUM(H9,H11:H16,H18:H23,H25:H29,H31:H38,H40:H43)</f>
        <v>10787754874</v>
      </c>
      <c r="I45" s="94">
        <f t="shared" si="1"/>
        <v>74705447079</v>
      </c>
      <c r="J45" s="92">
        <f>SUM(J9,J11:J16,J18:J23,J25:J29,J31:J38,J40:J43)</f>
        <v>17027042836</v>
      </c>
      <c r="K45" s="93">
        <f>SUM(K9,K11:K16,K18:K23,K25:K29,K31:K38,K40:K43)</f>
        <v>1503259744</v>
      </c>
      <c r="L45" s="93">
        <f t="shared" si="2"/>
        <v>18530302580</v>
      </c>
      <c r="M45" s="107">
        <f t="shared" si="3"/>
        <v>0.24243183150096526</v>
      </c>
      <c r="N45" s="92">
        <f>SUM(N9,N11:N16,N18:N23,N25:N29,N31:N38,N40:N43)</f>
        <v>15897022381</v>
      </c>
      <c r="O45" s="93">
        <f>SUM(O9,O11:O16,O18:O23,O25:O29,O31:O38,O40:O43)</f>
        <v>2241801293</v>
      </c>
      <c r="P45" s="93">
        <f t="shared" si="4"/>
        <v>18138823674</v>
      </c>
      <c r="Q45" s="107">
        <f t="shared" si="5"/>
        <v>0.2373101154487941</v>
      </c>
      <c r="R45" s="92">
        <f>SUM(R9,R11:R16,R18:R23,R25:R29,R31:R38,R40:R43)</f>
        <v>15471917382</v>
      </c>
      <c r="S45" s="93">
        <f>SUM(S9,S11:S16,S18:S23,S25:S29,S31:S38,S40:S43)</f>
        <v>1481171075</v>
      </c>
      <c r="T45" s="93">
        <f t="shared" si="6"/>
        <v>16953088457</v>
      </c>
      <c r="U45" s="107">
        <f t="shared" si="7"/>
        <v>0.22693242755206777</v>
      </c>
      <c r="V45" s="92">
        <f>SUM(V9,V11:V16,V18:V23,V25:V29,V31:V38,V40:V43)</f>
        <v>0</v>
      </c>
      <c r="W45" s="93">
        <f>SUM(W9,W11:W16,W18:W23,W25:W29,W31:W38,W40:W43)</f>
        <v>0</v>
      </c>
      <c r="X45" s="93">
        <f t="shared" si="8"/>
        <v>0</v>
      </c>
      <c r="Y45" s="107">
        <f t="shared" si="9"/>
        <v>0</v>
      </c>
      <c r="Z45" s="92">
        <f t="shared" si="10"/>
        <v>48395982599</v>
      </c>
      <c r="AA45" s="93">
        <f t="shared" si="11"/>
        <v>5226232112</v>
      </c>
      <c r="AB45" s="93">
        <f t="shared" si="12"/>
        <v>53622214711</v>
      </c>
      <c r="AC45" s="107">
        <f t="shared" si="13"/>
        <v>0.7177818593909924</v>
      </c>
      <c r="AD45" s="92">
        <f>SUM(AD9,AD11:AD16,AD18:AD23,AD25:AD29,AD31:AD38,AD40:AD43)</f>
        <v>47830661505</v>
      </c>
      <c r="AE45" s="93">
        <f>SUM(AE9,AE11:AE16,AE18:AE23,AE25:AE29,AE31:AE38,AE40:AE43)</f>
        <v>2038458146</v>
      </c>
      <c r="AF45" s="93">
        <f t="shared" si="14"/>
        <v>49869119651</v>
      </c>
      <c r="AG45" s="93">
        <f>SUM(AG9,AG11:AG16,AG18:AG23,AG25:AG29,AG31:AG38,AG40:AG43)</f>
        <v>72473603781</v>
      </c>
      <c r="AH45" s="93">
        <f>SUM(AH9,AH11:AH16,AH18:AH23,AH25:AH29,AH31:AH38,AH40:AH43)</f>
        <v>72473603781</v>
      </c>
      <c r="AI45" s="94">
        <f>SUM(AI9,AI11:AI16,AI18:AI23,AI25:AI29,AI31:AI38,AI40:AI43)</f>
        <v>16627386816</v>
      </c>
      <c r="AJ45" s="131">
        <f t="shared" si="15"/>
        <v>0.2294267974619348</v>
      </c>
      <c r="AK45" s="132">
        <f t="shared" si="16"/>
        <v>-0.6600483711033378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37" ht="16.5" customHeight="1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s="13" customFormat="1" ht="16.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2.7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2.75">
      <c r="A9" s="29"/>
      <c r="B9" s="38" t="s">
        <v>40</v>
      </c>
      <c r="C9" s="39" t="s">
        <v>41</v>
      </c>
      <c r="D9" s="72">
        <v>7507551640</v>
      </c>
      <c r="E9" s="73">
        <v>1660088597</v>
      </c>
      <c r="F9" s="74">
        <f>$D9+$E9</f>
        <v>9167640237</v>
      </c>
      <c r="G9" s="72">
        <v>7725507557</v>
      </c>
      <c r="H9" s="73">
        <v>2035750740</v>
      </c>
      <c r="I9" s="75">
        <f>$G9+$H9</f>
        <v>9761258297</v>
      </c>
      <c r="J9" s="72">
        <v>2044858147</v>
      </c>
      <c r="K9" s="73">
        <v>104113758</v>
      </c>
      <c r="L9" s="73">
        <f>$J9+$K9</f>
        <v>2148971905</v>
      </c>
      <c r="M9" s="100">
        <f>IF($F9=0,0,$L9/$F9)</f>
        <v>0.23440840275634825</v>
      </c>
      <c r="N9" s="111">
        <v>2264657019</v>
      </c>
      <c r="O9" s="112">
        <v>422188507</v>
      </c>
      <c r="P9" s="113">
        <f>$N9+$O9</f>
        <v>2686845526</v>
      </c>
      <c r="Q9" s="100">
        <f>IF($F9=0,0,$P9/$F9)</f>
        <v>0.29307929374846825</v>
      </c>
      <c r="R9" s="111">
        <v>1886793289</v>
      </c>
      <c r="S9" s="113">
        <v>210756826</v>
      </c>
      <c r="T9" s="113">
        <f>$R9+$S9</f>
        <v>2097550115</v>
      </c>
      <c r="U9" s="100">
        <f>IF($I9=0,0,$T9/$I9)</f>
        <v>0.21488521778433584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f>$J9+$N9+$R9</f>
        <v>6196308455</v>
      </c>
      <c r="AA9" s="73">
        <f>$K9+$O9+$S9</f>
        <v>737059091</v>
      </c>
      <c r="AB9" s="73">
        <f>$Z9+$AA9</f>
        <v>6933367546</v>
      </c>
      <c r="AC9" s="100">
        <f>IF($I9=0,0,$AB9/$I9)</f>
        <v>0.7102944451465733</v>
      </c>
      <c r="AD9" s="72">
        <v>5230890394</v>
      </c>
      <c r="AE9" s="73">
        <v>829117631</v>
      </c>
      <c r="AF9" s="73">
        <f>$AD9+$AE9</f>
        <v>6060008025</v>
      </c>
      <c r="AG9" s="73">
        <v>8880421330</v>
      </c>
      <c r="AH9" s="73">
        <v>8880421330</v>
      </c>
      <c r="AI9" s="73">
        <v>1896353798</v>
      </c>
      <c r="AJ9" s="100">
        <f>IF($AH9=0,0,$AI9/$AH9)</f>
        <v>0.21354322362990855</v>
      </c>
      <c r="AK9" s="100">
        <f>IF($AF9=0,0,(($T9/$AF9)-1))</f>
        <v>-0.6538700763519203</v>
      </c>
    </row>
    <row r="10" spans="1:37" s="13" customFormat="1" ht="12.75">
      <c r="A10" s="29"/>
      <c r="B10" s="38" t="s">
        <v>42</v>
      </c>
      <c r="C10" s="39" t="s">
        <v>43</v>
      </c>
      <c r="D10" s="72">
        <v>42443102629</v>
      </c>
      <c r="E10" s="73">
        <v>9666369186</v>
      </c>
      <c r="F10" s="75">
        <f aca="true" t="shared" si="0" ref="F10:F17">$D10+$E10</f>
        <v>52109471815</v>
      </c>
      <c r="G10" s="72">
        <v>42895030773</v>
      </c>
      <c r="H10" s="73">
        <v>7401997433</v>
      </c>
      <c r="I10" s="75">
        <f aca="true" t="shared" si="1" ref="I10:I17">$G10+$H10</f>
        <v>50297028206</v>
      </c>
      <c r="J10" s="72">
        <v>11339579231</v>
      </c>
      <c r="K10" s="73">
        <v>1109941559</v>
      </c>
      <c r="L10" s="73">
        <f aca="true" t="shared" si="2" ref="L10:L17">$J10+$K10</f>
        <v>12449520790</v>
      </c>
      <c r="M10" s="100">
        <f aca="true" t="shared" si="3" ref="M10:M17">IF($F10=0,0,$L10/$F10)</f>
        <v>0.2389108996191425</v>
      </c>
      <c r="N10" s="111">
        <v>11159021529</v>
      </c>
      <c r="O10" s="112">
        <v>1662314346</v>
      </c>
      <c r="P10" s="113">
        <f aca="true" t="shared" si="4" ref="P10:P17">$N10+$O10</f>
        <v>12821335875</v>
      </c>
      <c r="Q10" s="100">
        <f aca="true" t="shared" si="5" ref="Q10:Q17">IF($F10=0,0,$P10/$F10)</f>
        <v>0.24604616835339535</v>
      </c>
      <c r="R10" s="111">
        <v>10817656296</v>
      </c>
      <c r="S10" s="113">
        <v>962312668</v>
      </c>
      <c r="T10" s="113">
        <f aca="true" t="shared" si="6" ref="T10:T17">$R10+$S10</f>
        <v>11779968964</v>
      </c>
      <c r="U10" s="100">
        <f aca="true" t="shared" si="7" ref="U10:U17">IF($I10=0,0,$T10/$I10)</f>
        <v>0.23420805133363232</v>
      </c>
      <c r="V10" s="111">
        <v>0</v>
      </c>
      <c r="W10" s="113">
        <v>0</v>
      </c>
      <c r="X10" s="113">
        <f aca="true" t="shared" si="8" ref="X10:X17">$V10+$W10</f>
        <v>0</v>
      </c>
      <c r="Y10" s="100">
        <f aca="true" t="shared" si="9" ref="Y10:Y17">IF($I10=0,0,$X10/$I10)</f>
        <v>0</v>
      </c>
      <c r="Z10" s="72">
        <f aca="true" t="shared" si="10" ref="Z10:Z17">$J10+$N10+$R10</f>
        <v>33316257056</v>
      </c>
      <c r="AA10" s="73">
        <f aca="true" t="shared" si="11" ref="AA10:AA17">$K10+$O10+$S10</f>
        <v>3734568573</v>
      </c>
      <c r="AB10" s="73">
        <f aca="true" t="shared" si="12" ref="AB10:AB17">$Z10+$AA10</f>
        <v>37050825629</v>
      </c>
      <c r="AC10" s="100">
        <f aca="true" t="shared" si="13" ref="AC10:AC17">IF($I10=0,0,$AB10/$I10)</f>
        <v>0.7366404527371293</v>
      </c>
      <c r="AD10" s="72">
        <v>33311988307</v>
      </c>
      <c r="AE10" s="73">
        <v>479487329</v>
      </c>
      <c r="AF10" s="73">
        <f aca="true" t="shared" si="14" ref="AF10:AF17">$AD10+$AE10</f>
        <v>33791475636</v>
      </c>
      <c r="AG10" s="73">
        <v>48319602068</v>
      </c>
      <c r="AH10" s="73">
        <v>48319602068</v>
      </c>
      <c r="AI10" s="73">
        <v>11361453178</v>
      </c>
      <c r="AJ10" s="100">
        <f aca="true" t="shared" si="15" ref="AJ10:AJ17">IF($AH10=0,0,$AI10/$AH10)</f>
        <v>0.2351313481847609</v>
      </c>
      <c r="AK10" s="100">
        <f aca="true" t="shared" si="16" ref="AK10:AK17">IF($AF10=0,0,(($T10/$AF10)-1))</f>
        <v>-0.6513922892597764</v>
      </c>
    </row>
    <row r="11" spans="1:37" s="13" customFormat="1" ht="12.75">
      <c r="A11" s="29"/>
      <c r="B11" s="38" t="s">
        <v>44</v>
      </c>
      <c r="C11" s="39" t="s">
        <v>45</v>
      </c>
      <c r="D11" s="72">
        <v>41629459134</v>
      </c>
      <c r="E11" s="73">
        <v>4929977645</v>
      </c>
      <c r="F11" s="75">
        <f t="shared" si="0"/>
        <v>46559436779</v>
      </c>
      <c r="G11" s="72">
        <v>41878842750</v>
      </c>
      <c r="H11" s="73">
        <v>4576496252</v>
      </c>
      <c r="I11" s="75">
        <f t="shared" si="1"/>
        <v>46455339002</v>
      </c>
      <c r="J11" s="72">
        <v>11111194468</v>
      </c>
      <c r="K11" s="73">
        <v>572454862</v>
      </c>
      <c r="L11" s="73">
        <f t="shared" si="2"/>
        <v>11683649330</v>
      </c>
      <c r="M11" s="100">
        <f t="shared" si="3"/>
        <v>0.25094052115488114</v>
      </c>
      <c r="N11" s="111">
        <v>9471926390</v>
      </c>
      <c r="O11" s="112">
        <v>1283408046</v>
      </c>
      <c r="P11" s="113">
        <f t="shared" si="4"/>
        <v>10755334436</v>
      </c>
      <c r="Q11" s="100">
        <f t="shared" si="5"/>
        <v>0.23100224530317015</v>
      </c>
      <c r="R11" s="111">
        <v>9617854454</v>
      </c>
      <c r="S11" s="113">
        <v>732329287</v>
      </c>
      <c r="T11" s="113">
        <f t="shared" si="6"/>
        <v>10350183741</v>
      </c>
      <c r="U11" s="100">
        <f t="shared" si="7"/>
        <v>0.22279858383025475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f t="shared" si="10"/>
        <v>30200975312</v>
      </c>
      <c r="AA11" s="73">
        <f t="shared" si="11"/>
        <v>2588192195</v>
      </c>
      <c r="AB11" s="73">
        <f t="shared" si="12"/>
        <v>32789167507</v>
      </c>
      <c r="AC11" s="100">
        <f t="shared" si="13"/>
        <v>0.7058212944175988</v>
      </c>
      <c r="AD11" s="72">
        <v>26892884580</v>
      </c>
      <c r="AE11" s="73">
        <v>2728399509</v>
      </c>
      <c r="AF11" s="73">
        <f t="shared" si="14"/>
        <v>29621284089</v>
      </c>
      <c r="AG11" s="73">
        <v>46082268275</v>
      </c>
      <c r="AH11" s="73">
        <v>46082268275</v>
      </c>
      <c r="AI11" s="73">
        <v>8003185419</v>
      </c>
      <c r="AJ11" s="100">
        <f t="shared" si="15"/>
        <v>0.1736716901876506</v>
      </c>
      <c r="AK11" s="100">
        <f t="shared" si="16"/>
        <v>-0.65058288121805</v>
      </c>
    </row>
    <row r="12" spans="1:37" s="13" customFormat="1" ht="12.75">
      <c r="A12" s="29"/>
      <c r="B12" s="38" t="s">
        <v>46</v>
      </c>
      <c r="C12" s="39" t="s">
        <v>47</v>
      </c>
      <c r="D12" s="72">
        <v>40534245620</v>
      </c>
      <c r="E12" s="73">
        <v>4792769000</v>
      </c>
      <c r="F12" s="75">
        <f t="shared" si="0"/>
        <v>45327014620</v>
      </c>
      <c r="G12" s="72">
        <v>40865195544</v>
      </c>
      <c r="H12" s="73">
        <v>5416158129</v>
      </c>
      <c r="I12" s="75">
        <f t="shared" si="1"/>
        <v>46281353673</v>
      </c>
      <c r="J12" s="72">
        <v>10775050300</v>
      </c>
      <c r="K12" s="73">
        <v>530597490</v>
      </c>
      <c r="L12" s="73">
        <f t="shared" si="2"/>
        <v>11305647790</v>
      </c>
      <c r="M12" s="100">
        <f t="shared" si="3"/>
        <v>0.2494240550537277</v>
      </c>
      <c r="N12" s="111">
        <v>9974746717</v>
      </c>
      <c r="O12" s="112">
        <v>751151350</v>
      </c>
      <c r="P12" s="113">
        <f t="shared" si="4"/>
        <v>10725898067</v>
      </c>
      <c r="Q12" s="100">
        <f t="shared" si="5"/>
        <v>0.23663367545647548</v>
      </c>
      <c r="R12" s="111">
        <v>7223052243</v>
      </c>
      <c r="S12" s="113">
        <v>601451364</v>
      </c>
      <c r="T12" s="113">
        <f t="shared" si="6"/>
        <v>7824503607</v>
      </c>
      <c r="U12" s="100">
        <f t="shared" si="7"/>
        <v>0.16906384506995792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f t="shared" si="10"/>
        <v>27972849260</v>
      </c>
      <c r="AA12" s="73">
        <f t="shared" si="11"/>
        <v>1883200204</v>
      </c>
      <c r="AB12" s="73">
        <f t="shared" si="12"/>
        <v>29856049464</v>
      </c>
      <c r="AC12" s="100">
        <f t="shared" si="13"/>
        <v>0.6450988809650499</v>
      </c>
      <c r="AD12" s="72">
        <v>26702648641</v>
      </c>
      <c r="AE12" s="73">
        <v>814820571</v>
      </c>
      <c r="AF12" s="73">
        <f t="shared" si="14"/>
        <v>27517469212</v>
      </c>
      <c r="AG12" s="73">
        <v>44397812482</v>
      </c>
      <c r="AH12" s="73">
        <v>44397812482</v>
      </c>
      <c r="AI12" s="73">
        <v>9795453083</v>
      </c>
      <c r="AJ12" s="100">
        <f t="shared" si="15"/>
        <v>0.2206291827321746</v>
      </c>
      <c r="AK12" s="100">
        <f t="shared" si="16"/>
        <v>-0.7156532257120565</v>
      </c>
    </row>
    <row r="13" spans="1:37" s="13" customFormat="1" ht="12.75">
      <c r="A13" s="29"/>
      <c r="B13" s="38" t="s">
        <v>48</v>
      </c>
      <c r="C13" s="39" t="s">
        <v>49</v>
      </c>
      <c r="D13" s="72">
        <v>69142819075</v>
      </c>
      <c r="E13" s="73">
        <v>5328954005</v>
      </c>
      <c r="F13" s="75">
        <f t="shared" si="0"/>
        <v>74471773080</v>
      </c>
      <c r="G13" s="72">
        <v>68639651884</v>
      </c>
      <c r="H13" s="73">
        <v>6563310488</v>
      </c>
      <c r="I13" s="75">
        <f t="shared" si="1"/>
        <v>75202962372</v>
      </c>
      <c r="J13" s="72">
        <v>17423417960</v>
      </c>
      <c r="K13" s="73">
        <v>476375436</v>
      </c>
      <c r="L13" s="73">
        <f t="shared" si="2"/>
        <v>17899793396</v>
      </c>
      <c r="M13" s="100">
        <f t="shared" si="3"/>
        <v>0.24035675069494397</v>
      </c>
      <c r="N13" s="111">
        <v>17334826946</v>
      </c>
      <c r="O13" s="112">
        <v>1306671442</v>
      </c>
      <c r="P13" s="113">
        <f t="shared" si="4"/>
        <v>18641498388</v>
      </c>
      <c r="Q13" s="100">
        <f t="shared" si="5"/>
        <v>0.2503162959202636</v>
      </c>
      <c r="R13" s="111">
        <v>15618767712</v>
      </c>
      <c r="S13" s="113">
        <v>1207854874</v>
      </c>
      <c r="T13" s="113">
        <f t="shared" si="6"/>
        <v>16826622586</v>
      </c>
      <c r="U13" s="100">
        <f t="shared" si="7"/>
        <v>0.22374946485173283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f t="shared" si="10"/>
        <v>50377012618</v>
      </c>
      <c r="AA13" s="73">
        <f t="shared" si="11"/>
        <v>2990901752</v>
      </c>
      <c r="AB13" s="73">
        <f t="shared" si="12"/>
        <v>53367914370</v>
      </c>
      <c r="AC13" s="100">
        <f t="shared" si="13"/>
        <v>0.7096517568817242</v>
      </c>
      <c r="AD13" s="72">
        <v>49742231212</v>
      </c>
      <c r="AE13" s="73">
        <v>3560085881</v>
      </c>
      <c r="AF13" s="73">
        <f t="shared" si="14"/>
        <v>53302317093</v>
      </c>
      <c r="AG13" s="73">
        <v>65239846447</v>
      </c>
      <c r="AH13" s="73">
        <v>65239846447</v>
      </c>
      <c r="AI13" s="73">
        <v>17353824225</v>
      </c>
      <c r="AJ13" s="100">
        <f t="shared" si="15"/>
        <v>0.2660003842758585</v>
      </c>
      <c r="AK13" s="100">
        <f t="shared" si="16"/>
        <v>-0.6843172397807491</v>
      </c>
    </row>
    <row r="14" spans="1:37" s="13" customFormat="1" ht="12.75">
      <c r="A14" s="29"/>
      <c r="B14" s="38" t="s">
        <v>50</v>
      </c>
      <c r="C14" s="39" t="s">
        <v>51</v>
      </c>
      <c r="D14" s="72">
        <v>7412427346</v>
      </c>
      <c r="E14" s="73">
        <v>1136562239</v>
      </c>
      <c r="F14" s="75">
        <f t="shared" si="0"/>
        <v>8548989585</v>
      </c>
      <c r="G14" s="72">
        <v>7353427631</v>
      </c>
      <c r="H14" s="73">
        <v>1300159754</v>
      </c>
      <c r="I14" s="75">
        <f t="shared" si="1"/>
        <v>8653587385</v>
      </c>
      <c r="J14" s="72">
        <v>2070734217</v>
      </c>
      <c r="K14" s="73">
        <v>75564018</v>
      </c>
      <c r="L14" s="73">
        <f t="shared" si="2"/>
        <v>2146298235</v>
      </c>
      <c r="M14" s="100">
        <f t="shared" si="3"/>
        <v>0.2510587027460977</v>
      </c>
      <c r="N14" s="111">
        <v>1496442902</v>
      </c>
      <c r="O14" s="112">
        <v>194911731</v>
      </c>
      <c r="P14" s="113">
        <f t="shared" si="4"/>
        <v>1691354633</v>
      </c>
      <c r="Q14" s="100">
        <f t="shared" si="5"/>
        <v>0.1978426358089896</v>
      </c>
      <c r="R14" s="111">
        <v>1864305821</v>
      </c>
      <c r="S14" s="113">
        <v>171784835</v>
      </c>
      <c r="T14" s="113">
        <f t="shared" si="6"/>
        <v>2036090656</v>
      </c>
      <c r="U14" s="100">
        <f t="shared" si="7"/>
        <v>0.23528862255777636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f t="shared" si="10"/>
        <v>5431482940</v>
      </c>
      <c r="AA14" s="73">
        <f t="shared" si="11"/>
        <v>442260584</v>
      </c>
      <c r="AB14" s="73">
        <f t="shared" si="12"/>
        <v>5873743524</v>
      </c>
      <c r="AC14" s="100">
        <f t="shared" si="13"/>
        <v>0.6787639926282434</v>
      </c>
      <c r="AD14" s="72">
        <v>5420586617</v>
      </c>
      <c r="AE14" s="73">
        <v>281637933</v>
      </c>
      <c r="AF14" s="73">
        <f t="shared" si="14"/>
        <v>5702224550</v>
      </c>
      <c r="AG14" s="73">
        <v>8215898404</v>
      </c>
      <c r="AH14" s="73">
        <v>8215898404</v>
      </c>
      <c r="AI14" s="73">
        <v>1985471776</v>
      </c>
      <c r="AJ14" s="100">
        <f t="shared" si="15"/>
        <v>0.2416621625984751</v>
      </c>
      <c r="AK14" s="100">
        <f t="shared" si="16"/>
        <v>-0.6429304671981043</v>
      </c>
    </row>
    <row r="15" spans="1:37" s="13" customFormat="1" ht="12.75">
      <c r="A15" s="29"/>
      <c r="B15" s="38" t="s">
        <v>52</v>
      </c>
      <c r="C15" s="39" t="s">
        <v>53</v>
      </c>
      <c r="D15" s="72">
        <v>0</v>
      </c>
      <c r="E15" s="73">
        <v>0</v>
      </c>
      <c r="F15" s="75">
        <f t="shared" si="0"/>
        <v>0</v>
      </c>
      <c r="G15" s="72">
        <v>0</v>
      </c>
      <c r="H15" s="73">
        <v>0</v>
      </c>
      <c r="I15" s="75">
        <f t="shared" si="1"/>
        <v>0</v>
      </c>
      <c r="J15" s="72">
        <v>0</v>
      </c>
      <c r="K15" s="73">
        <v>0</v>
      </c>
      <c r="L15" s="73">
        <f t="shared" si="2"/>
        <v>0</v>
      </c>
      <c r="M15" s="100">
        <f t="shared" si="3"/>
        <v>0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f t="shared" si="10"/>
        <v>0</v>
      </c>
      <c r="AA15" s="73">
        <f t="shared" si="11"/>
        <v>0</v>
      </c>
      <c r="AB15" s="73">
        <f t="shared" si="12"/>
        <v>0</v>
      </c>
      <c r="AC15" s="100">
        <f t="shared" si="13"/>
        <v>0</v>
      </c>
      <c r="AD15" s="72">
        <v>4737475758</v>
      </c>
      <c r="AE15" s="73">
        <v>2471349036</v>
      </c>
      <c r="AF15" s="73">
        <f t="shared" si="14"/>
        <v>7208824794</v>
      </c>
      <c r="AG15" s="73">
        <v>22494883556</v>
      </c>
      <c r="AH15" s="73">
        <v>22494883556</v>
      </c>
      <c r="AI15" s="73">
        <v>1390837395</v>
      </c>
      <c r="AJ15" s="100">
        <f t="shared" si="15"/>
        <v>0.06182905510657892</v>
      </c>
      <c r="AK15" s="100">
        <f t="shared" si="16"/>
        <v>-1</v>
      </c>
    </row>
    <row r="16" spans="1:37" s="13" customFormat="1" ht="12.75">
      <c r="A16" s="29"/>
      <c r="B16" s="38" t="s">
        <v>54</v>
      </c>
      <c r="C16" s="39" t="s">
        <v>55</v>
      </c>
      <c r="D16" s="72">
        <v>37560714394</v>
      </c>
      <c r="E16" s="73">
        <v>4037545347</v>
      </c>
      <c r="F16" s="75">
        <f t="shared" si="0"/>
        <v>41598259741</v>
      </c>
      <c r="G16" s="72">
        <v>37311480436</v>
      </c>
      <c r="H16" s="73">
        <v>0</v>
      </c>
      <c r="I16" s="75">
        <f t="shared" si="1"/>
        <v>37311480436</v>
      </c>
      <c r="J16" s="72">
        <v>9106386036</v>
      </c>
      <c r="K16" s="73">
        <v>296637830</v>
      </c>
      <c r="L16" s="73">
        <f t="shared" si="2"/>
        <v>9403023866</v>
      </c>
      <c r="M16" s="100">
        <f t="shared" si="3"/>
        <v>0.22604368366718497</v>
      </c>
      <c r="N16" s="111">
        <v>9362000584</v>
      </c>
      <c r="O16" s="112">
        <v>712611911</v>
      </c>
      <c r="P16" s="113">
        <f t="shared" si="4"/>
        <v>10074612495</v>
      </c>
      <c r="Q16" s="100">
        <f t="shared" si="5"/>
        <v>0.24218831647590006</v>
      </c>
      <c r="R16" s="111">
        <v>8624558048</v>
      </c>
      <c r="S16" s="113">
        <v>536671779</v>
      </c>
      <c r="T16" s="113">
        <f t="shared" si="6"/>
        <v>9161229827</v>
      </c>
      <c r="U16" s="100">
        <f t="shared" si="7"/>
        <v>0.24553380675189673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f t="shared" si="10"/>
        <v>27092944668</v>
      </c>
      <c r="AA16" s="73">
        <f t="shared" si="11"/>
        <v>1545921520</v>
      </c>
      <c r="AB16" s="73">
        <f t="shared" si="12"/>
        <v>28638866188</v>
      </c>
      <c r="AC16" s="100">
        <f t="shared" si="13"/>
        <v>0.767561775982702</v>
      </c>
      <c r="AD16" s="72">
        <v>24906292746</v>
      </c>
      <c r="AE16" s="73">
        <v>276877953</v>
      </c>
      <c r="AF16" s="73">
        <f t="shared" si="14"/>
        <v>25183170699</v>
      </c>
      <c r="AG16" s="73">
        <v>44625671732</v>
      </c>
      <c r="AH16" s="73">
        <v>44625671732</v>
      </c>
      <c r="AI16" s="73">
        <v>9599176701</v>
      </c>
      <c r="AJ16" s="100">
        <f t="shared" si="15"/>
        <v>0.21510436321604232</v>
      </c>
      <c r="AK16" s="100">
        <f t="shared" si="16"/>
        <v>-0.6362161883227919</v>
      </c>
    </row>
    <row r="17" spans="1:37" s="13" customFormat="1" ht="12.75">
      <c r="A17" s="29"/>
      <c r="B17" s="47" t="s">
        <v>96</v>
      </c>
      <c r="C17" s="39"/>
      <c r="D17" s="76">
        <f>SUM(D9:D16)</f>
        <v>246230319838</v>
      </c>
      <c r="E17" s="77">
        <f>SUM(E9:E16)</f>
        <v>31552266019</v>
      </c>
      <c r="F17" s="78">
        <f t="shared" si="0"/>
        <v>277782585857</v>
      </c>
      <c r="G17" s="76">
        <f>SUM(G9:G16)</f>
        <v>246669136575</v>
      </c>
      <c r="H17" s="77">
        <f>SUM(H9:H16)</f>
        <v>27293872796</v>
      </c>
      <c r="I17" s="78">
        <f t="shared" si="1"/>
        <v>273963009371</v>
      </c>
      <c r="J17" s="76">
        <f>SUM(J9:J16)</f>
        <v>63871220359</v>
      </c>
      <c r="K17" s="77">
        <f>SUM(K9:K16)</f>
        <v>3165684953</v>
      </c>
      <c r="L17" s="77">
        <f t="shared" si="2"/>
        <v>67036905312</v>
      </c>
      <c r="M17" s="101">
        <f t="shared" si="3"/>
        <v>0.241328681944483</v>
      </c>
      <c r="N17" s="117">
        <f>SUM(N9:N16)</f>
        <v>61063622087</v>
      </c>
      <c r="O17" s="118">
        <f>SUM(O9:O16)</f>
        <v>6333257333</v>
      </c>
      <c r="P17" s="119">
        <f t="shared" si="4"/>
        <v>67396879420</v>
      </c>
      <c r="Q17" s="101">
        <f t="shared" si="5"/>
        <v>0.24262456630271026</v>
      </c>
      <c r="R17" s="117">
        <f>SUM(R9:R16)</f>
        <v>55652987863</v>
      </c>
      <c r="S17" s="119">
        <f>SUM(S9:S16)</f>
        <v>4423161633</v>
      </c>
      <c r="T17" s="119">
        <f t="shared" si="6"/>
        <v>60076149496</v>
      </c>
      <c r="U17" s="101">
        <f t="shared" si="7"/>
        <v>0.21928562412104707</v>
      </c>
      <c r="V17" s="117">
        <f>SUM(V9:V16)</f>
        <v>0</v>
      </c>
      <c r="W17" s="119">
        <f>SUM(W9:W16)</f>
        <v>0</v>
      </c>
      <c r="X17" s="119">
        <f t="shared" si="8"/>
        <v>0</v>
      </c>
      <c r="Y17" s="101">
        <f t="shared" si="9"/>
        <v>0</v>
      </c>
      <c r="Z17" s="76">
        <f t="shared" si="10"/>
        <v>180587830309</v>
      </c>
      <c r="AA17" s="77">
        <f t="shared" si="11"/>
        <v>13922103919</v>
      </c>
      <c r="AB17" s="77">
        <f t="shared" si="12"/>
        <v>194509934228</v>
      </c>
      <c r="AC17" s="101">
        <f t="shared" si="13"/>
        <v>0.7099861206612574</v>
      </c>
      <c r="AD17" s="76">
        <f>SUM(AD9:AD16)</f>
        <v>176944998255</v>
      </c>
      <c r="AE17" s="77">
        <f>SUM(AE9:AE16)</f>
        <v>11441775843</v>
      </c>
      <c r="AF17" s="77">
        <f t="shared" si="14"/>
        <v>188386774098</v>
      </c>
      <c r="AG17" s="77">
        <f>SUM(AG9:AG16)</f>
        <v>288256404294</v>
      </c>
      <c r="AH17" s="77">
        <f>SUM(AH9:AH16)</f>
        <v>288256404294</v>
      </c>
      <c r="AI17" s="77">
        <f>SUM(AI9:AI16)</f>
        <v>61385755575</v>
      </c>
      <c r="AJ17" s="101">
        <f t="shared" si="15"/>
        <v>0.212955392007149</v>
      </c>
      <c r="AK17" s="101">
        <f t="shared" si="16"/>
        <v>-0.6811020848801838</v>
      </c>
    </row>
    <row r="18" spans="1:37" s="13" customFormat="1" ht="12.75">
      <c r="A18" s="43"/>
      <c r="B18" s="48"/>
      <c r="C18" s="49"/>
      <c r="D18" s="96"/>
      <c r="E18" s="97"/>
      <c r="F18" s="98"/>
      <c r="G18" s="96"/>
      <c r="H18" s="97"/>
      <c r="I18" s="98"/>
      <c r="J18" s="96"/>
      <c r="K18" s="97"/>
      <c r="L18" s="97"/>
      <c r="M18" s="109"/>
      <c r="N18" s="120"/>
      <c r="O18" s="121"/>
      <c r="P18" s="122"/>
      <c r="Q18" s="109"/>
      <c r="R18" s="120"/>
      <c r="S18" s="122"/>
      <c r="T18" s="122"/>
      <c r="U18" s="109"/>
      <c r="V18" s="120"/>
      <c r="W18" s="122"/>
      <c r="X18" s="122"/>
      <c r="Y18" s="109"/>
      <c r="Z18" s="96"/>
      <c r="AA18" s="97"/>
      <c r="AB18" s="97"/>
      <c r="AC18" s="109"/>
      <c r="AD18" s="96"/>
      <c r="AE18" s="97"/>
      <c r="AF18" s="97"/>
      <c r="AG18" s="97"/>
      <c r="AH18" s="97"/>
      <c r="AI18" s="97"/>
      <c r="AJ18" s="109"/>
      <c r="AK18" s="109"/>
    </row>
    <row r="19" spans="1:37" ht="12.75">
      <c r="A19" s="50"/>
      <c r="B19" s="51"/>
      <c r="C19" s="52"/>
      <c r="D19" s="99"/>
      <c r="E19" s="99"/>
      <c r="F19" s="99"/>
      <c r="G19" s="99"/>
      <c r="H19" s="99"/>
      <c r="I19" s="99"/>
      <c r="J19" s="99"/>
      <c r="K19" s="99"/>
      <c r="L19" s="99"/>
      <c r="M19" s="110"/>
      <c r="N19" s="123"/>
      <c r="O19" s="123"/>
      <c r="P19" s="123"/>
      <c r="Q19" s="124"/>
      <c r="R19" s="123"/>
      <c r="S19" s="123"/>
      <c r="T19" s="123"/>
      <c r="U19" s="124"/>
      <c r="V19" s="123"/>
      <c r="W19" s="123"/>
      <c r="X19" s="123"/>
      <c r="Y19" s="124"/>
      <c r="Z19" s="99"/>
      <c r="AA19" s="99"/>
      <c r="AB19" s="99"/>
      <c r="AC19" s="110"/>
      <c r="AD19" s="99"/>
      <c r="AE19" s="99"/>
      <c r="AF19" s="99"/>
      <c r="AG19" s="99"/>
      <c r="AH19" s="99"/>
      <c r="AI19" s="99"/>
      <c r="AJ19" s="110"/>
      <c r="AK19" s="110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4"/>
      <c r="N20" s="84"/>
      <c r="O20" s="84"/>
      <c r="P20" s="84"/>
      <c r="Q20" s="104"/>
      <c r="R20" s="84"/>
      <c r="S20" s="84"/>
      <c r="T20" s="84"/>
      <c r="U20" s="104"/>
      <c r="V20" s="84"/>
      <c r="W20" s="84"/>
      <c r="X20" s="84"/>
      <c r="Y20" s="104"/>
      <c r="Z20" s="84"/>
      <c r="AA20" s="84"/>
      <c r="AB20" s="84"/>
      <c r="AC20" s="104"/>
      <c r="AD20" s="84"/>
      <c r="AE20" s="84"/>
      <c r="AF20" s="84"/>
      <c r="AG20" s="84"/>
      <c r="AH20" s="84"/>
      <c r="AI20" s="84"/>
      <c r="AJ20" s="104"/>
      <c r="AK20" s="104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41" s="7" customFormat="1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57</v>
      </c>
      <c r="C9" s="39" t="s">
        <v>58</v>
      </c>
      <c r="D9" s="72">
        <v>2958462093</v>
      </c>
      <c r="E9" s="73">
        <v>153247000</v>
      </c>
      <c r="F9" s="74">
        <f>$D9+$E9</f>
        <v>3111709093</v>
      </c>
      <c r="G9" s="72">
        <v>3045189093</v>
      </c>
      <c r="H9" s="73">
        <v>219547272</v>
      </c>
      <c r="I9" s="75">
        <f>$G9+$H9</f>
        <v>3264736365</v>
      </c>
      <c r="J9" s="72">
        <v>799779262</v>
      </c>
      <c r="K9" s="73">
        <v>26100238</v>
      </c>
      <c r="L9" s="73">
        <f>$J9+$K9</f>
        <v>825879500</v>
      </c>
      <c r="M9" s="100">
        <f>IF($F9=0,0,$L9/$F9)</f>
        <v>0.265410253759862</v>
      </c>
      <c r="N9" s="111">
        <v>749164842</v>
      </c>
      <c r="O9" s="112">
        <v>20705351</v>
      </c>
      <c r="P9" s="113">
        <f>$N9+$O9</f>
        <v>769870193</v>
      </c>
      <c r="Q9" s="100">
        <f>IF($F9=0,0,$P9/$F9)</f>
        <v>0.24741072188652694</v>
      </c>
      <c r="R9" s="111">
        <v>728329965</v>
      </c>
      <c r="S9" s="113">
        <v>30933013</v>
      </c>
      <c r="T9" s="113">
        <f>$R9+$S9</f>
        <v>759262978</v>
      </c>
      <c r="U9" s="100">
        <f>IF($I9=0,0,$T9/$I9)</f>
        <v>0.23256486684185906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f>$J9+$N9+$R9</f>
        <v>2277274069</v>
      </c>
      <c r="AA9" s="73">
        <f>$K9+$O9+$S9</f>
        <v>77738602</v>
      </c>
      <c r="AB9" s="73">
        <f>$Z9+$AA9</f>
        <v>2355012671</v>
      </c>
      <c r="AC9" s="100">
        <f>IF($I9=0,0,$AB9/$I9)</f>
        <v>0.7213484973081433</v>
      </c>
      <c r="AD9" s="72">
        <v>1940363959</v>
      </c>
      <c r="AE9" s="73">
        <v>93755282</v>
      </c>
      <c r="AF9" s="73">
        <f>$AD9+$AE9</f>
        <v>2034119241</v>
      </c>
      <c r="AG9" s="73">
        <v>2892418386</v>
      </c>
      <c r="AH9" s="73">
        <v>2892418386</v>
      </c>
      <c r="AI9" s="73">
        <v>631352589</v>
      </c>
      <c r="AJ9" s="100">
        <f>IF($AH9=0,0,$AI9/$AH9)</f>
        <v>0.21827844548904068</v>
      </c>
      <c r="AK9" s="100">
        <f>IF($AF9=0,0,(($T9/$AF9)-1))</f>
        <v>-0.6267362489394986</v>
      </c>
      <c r="AL9" s="12"/>
      <c r="AM9" s="12"/>
      <c r="AN9" s="12"/>
      <c r="AO9" s="12"/>
    </row>
    <row r="10" spans="1:41" s="13" customFormat="1" ht="12.75">
      <c r="A10" s="29"/>
      <c r="B10" s="38" t="s">
        <v>59</v>
      </c>
      <c r="C10" s="39" t="s">
        <v>60</v>
      </c>
      <c r="D10" s="72">
        <v>6196143243</v>
      </c>
      <c r="E10" s="73">
        <v>333959593</v>
      </c>
      <c r="F10" s="75">
        <f aca="true" t="shared" si="0" ref="F10:F28">$D10+$E10</f>
        <v>6530102836</v>
      </c>
      <c r="G10" s="72">
        <v>6386717743</v>
      </c>
      <c r="H10" s="73">
        <v>326872593</v>
      </c>
      <c r="I10" s="75">
        <f aca="true" t="shared" si="1" ref="I10:I28">$G10+$H10</f>
        <v>6713590336</v>
      </c>
      <c r="J10" s="72">
        <v>1826566339</v>
      </c>
      <c r="K10" s="73">
        <v>5577448</v>
      </c>
      <c r="L10" s="73">
        <f aca="true" t="shared" si="2" ref="L10:L28">$J10+$K10</f>
        <v>1832143787</v>
      </c>
      <c r="M10" s="100">
        <f aca="true" t="shared" si="3" ref="M10:M28">IF($F10=0,0,$L10/$F10)</f>
        <v>0.28056890266712486</v>
      </c>
      <c r="N10" s="111">
        <v>1225681399</v>
      </c>
      <c r="O10" s="112">
        <v>3181367</v>
      </c>
      <c r="P10" s="113">
        <f aca="true" t="shared" si="4" ref="P10:P28">$N10+$O10</f>
        <v>1228862766</v>
      </c>
      <c r="Q10" s="100">
        <f aca="true" t="shared" si="5" ref="Q10:Q28">IF($F10=0,0,$P10/$F10)</f>
        <v>0.1881842900276188</v>
      </c>
      <c r="R10" s="111">
        <v>1627635547</v>
      </c>
      <c r="S10" s="113">
        <v>37166650</v>
      </c>
      <c r="T10" s="113">
        <f aca="true" t="shared" si="6" ref="T10:T28">$R10+$S10</f>
        <v>1664802197</v>
      </c>
      <c r="U10" s="100">
        <f aca="true" t="shared" si="7" ref="U10:U28">IF($I10=0,0,$T10/$I10)</f>
        <v>0.2479749453988728</v>
      </c>
      <c r="V10" s="111">
        <v>0</v>
      </c>
      <c r="W10" s="113">
        <v>0</v>
      </c>
      <c r="X10" s="113">
        <f aca="true" t="shared" si="8" ref="X10:X28">$V10+$W10</f>
        <v>0</v>
      </c>
      <c r="Y10" s="100">
        <f aca="true" t="shared" si="9" ref="Y10:Y28">IF($I10=0,0,$X10/$I10)</f>
        <v>0</v>
      </c>
      <c r="Z10" s="72">
        <f aca="true" t="shared" si="10" ref="Z10:Z28">$J10+$N10+$R10</f>
        <v>4679883285</v>
      </c>
      <c r="AA10" s="73">
        <f aca="true" t="shared" si="11" ref="AA10:AA28">$K10+$O10+$S10</f>
        <v>45925465</v>
      </c>
      <c r="AB10" s="73">
        <f aca="true" t="shared" si="12" ref="AB10:AB28">$Z10+$AA10</f>
        <v>4725808750</v>
      </c>
      <c r="AC10" s="100">
        <f aca="true" t="shared" si="13" ref="AC10:AC28">IF($I10=0,0,$AB10/$I10)</f>
        <v>0.7039167589149723</v>
      </c>
      <c r="AD10" s="72">
        <v>4682796883</v>
      </c>
      <c r="AE10" s="73">
        <v>25884428</v>
      </c>
      <c r="AF10" s="73">
        <f aca="true" t="shared" si="14" ref="AF10:AF28">$AD10+$AE10</f>
        <v>4708681311</v>
      </c>
      <c r="AG10" s="73">
        <v>6245163662</v>
      </c>
      <c r="AH10" s="73">
        <v>6245163662</v>
      </c>
      <c r="AI10" s="73">
        <v>1431969730</v>
      </c>
      <c r="AJ10" s="100">
        <f aca="true" t="shared" si="15" ref="AJ10:AJ28">IF($AH10=0,0,$AI10/$AH10)</f>
        <v>0.22929258663197544</v>
      </c>
      <c r="AK10" s="100">
        <f aca="true" t="shared" si="16" ref="AK10:AK28">IF($AF10=0,0,(($T10/$AF10)-1))</f>
        <v>-0.6464398231600771</v>
      </c>
      <c r="AL10" s="12"/>
      <c r="AM10" s="12"/>
      <c r="AN10" s="12"/>
      <c r="AO10" s="12"/>
    </row>
    <row r="11" spans="1:41" s="13" customFormat="1" ht="12.75">
      <c r="A11" s="29"/>
      <c r="B11" s="38" t="s">
        <v>61</v>
      </c>
      <c r="C11" s="39" t="s">
        <v>62</v>
      </c>
      <c r="D11" s="72">
        <v>3333071459</v>
      </c>
      <c r="E11" s="73">
        <v>199325784</v>
      </c>
      <c r="F11" s="75">
        <f t="shared" si="0"/>
        <v>3532397243</v>
      </c>
      <c r="G11" s="72">
        <v>3081974527</v>
      </c>
      <c r="H11" s="73">
        <v>255779254</v>
      </c>
      <c r="I11" s="75">
        <f t="shared" si="1"/>
        <v>3337753781</v>
      </c>
      <c r="J11" s="72">
        <v>782768587</v>
      </c>
      <c r="K11" s="73">
        <v>27479218</v>
      </c>
      <c r="L11" s="73">
        <f t="shared" si="2"/>
        <v>810247805</v>
      </c>
      <c r="M11" s="100">
        <f t="shared" si="3"/>
        <v>0.22937618542354865</v>
      </c>
      <c r="N11" s="111">
        <v>803764373</v>
      </c>
      <c r="O11" s="112">
        <v>58705655</v>
      </c>
      <c r="P11" s="113">
        <f t="shared" si="4"/>
        <v>862470028</v>
      </c>
      <c r="Q11" s="100">
        <f t="shared" si="5"/>
        <v>0.24415997654542387</v>
      </c>
      <c r="R11" s="111">
        <v>794742686</v>
      </c>
      <c r="S11" s="113">
        <v>62497885</v>
      </c>
      <c r="T11" s="113">
        <f t="shared" si="6"/>
        <v>857240571</v>
      </c>
      <c r="U11" s="100">
        <f t="shared" si="7"/>
        <v>0.25683157813491214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f t="shared" si="10"/>
        <v>2381275646</v>
      </c>
      <c r="AA11" s="73">
        <f t="shared" si="11"/>
        <v>148682758</v>
      </c>
      <c r="AB11" s="73">
        <f t="shared" si="12"/>
        <v>2529958404</v>
      </c>
      <c r="AC11" s="100">
        <f t="shared" si="13"/>
        <v>0.7579823348269918</v>
      </c>
      <c r="AD11" s="72">
        <v>1645175905</v>
      </c>
      <c r="AE11" s="73">
        <v>11092978</v>
      </c>
      <c r="AF11" s="73">
        <f t="shared" si="14"/>
        <v>1656268883</v>
      </c>
      <c r="AG11" s="73">
        <v>3248409977</v>
      </c>
      <c r="AH11" s="73">
        <v>3248409977</v>
      </c>
      <c r="AI11" s="73">
        <v>758671979</v>
      </c>
      <c r="AJ11" s="100">
        <f t="shared" si="15"/>
        <v>0.23355179437684628</v>
      </c>
      <c r="AK11" s="100">
        <f t="shared" si="16"/>
        <v>-0.4824266882033791</v>
      </c>
      <c r="AL11" s="12"/>
      <c r="AM11" s="12"/>
      <c r="AN11" s="12"/>
      <c r="AO11" s="12"/>
    </row>
    <row r="12" spans="1:41" s="13" customFormat="1" ht="12.75">
      <c r="A12" s="29"/>
      <c r="B12" s="38" t="s">
        <v>63</v>
      </c>
      <c r="C12" s="39" t="s">
        <v>64</v>
      </c>
      <c r="D12" s="72">
        <v>5917810258</v>
      </c>
      <c r="E12" s="73">
        <v>580891572</v>
      </c>
      <c r="F12" s="75">
        <f t="shared" si="0"/>
        <v>6498701830</v>
      </c>
      <c r="G12" s="72">
        <v>6069624705</v>
      </c>
      <c r="H12" s="73">
        <v>727190360</v>
      </c>
      <c r="I12" s="75">
        <f t="shared" si="1"/>
        <v>6796815065</v>
      </c>
      <c r="J12" s="72">
        <v>6556710212</v>
      </c>
      <c r="K12" s="73">
        <v>1160570490</v>
      </c>
      <c r="L12" s="73">
        <f t="shared" si="2"/>
        <v>7717280702</v>
      </c>
      <c r="M12" s="100">
        <f t="shared" si="3"/>
        <v>1.1875111220482015</v>
      </c>
      <c r="N12" s="111">
        <v>1531416863</v>
      </c>
      <c r="O12" s="112">
        <v>155477707</v>
      </c>
      <c r="P12" s="113">
        <f t="shared" si="4"/>
        <v>1686894570</v>
      </c>
      <c r="Q12" s="100">
        <f t="shared" si="5"/>
        <v>0.2595740832750285</v>
      </c>
      <c r="R12" s="111">
        <v>8553137800</v>
      </c>
      <c r="S12" s="113">
        <v>221106498</v>
      </c>
      <c r="T12" s="113">
        <f t="shared" si="6"/>
        <v>8774244298</v>
      </c>
      <c r="U12" s="100">
        <f t="shared" si="7"/>
        <v>1.290934682507799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f t="shared" si="10"/>
        <v>16641264875</v>
      </c>
      <c r="AA12" s="73">
        <f t="shared" si="11"/>
        <v>1537154695</v>
      </c>
      <c r="AB12" s="73">
        <f t="shared" si="12"/>
        <v>18178419570</v>
      </c>
      <c r="AC12" s="100">
        <f t="shared" si="13"/>
        <v>2.6745496818957513</v>
      </c>
      <c r="AD12" s="72">
        <v>1318108252</v>
      </c>
      <c r="AE12" s="73">
        <v>561895742</v>
      </c>
      <c r="AF12" s="73">
        <f t="shared" si="14"/>
        <v>1880003994</v>
      </c>
      <c r="AG12" s="73">
        <v>6039604789</v>
      </c>
      <c r="AH12" s="73">
        <v>6039604789</v>
      </c>
      <c r="AI12" s="73">
        <v>0</v>
      </c>
      <c r="AJ12" s="100">
        <f t="shared" si="15"/>
        <v>0</v>
      </c>
      <c r="AK12" s="100">
        <f t="shared" si="16"/>
        <v>3.66714130714767</v>
      </c>
      <c r="AL12" s="12"/>
      <c r="AM12" s="12"/>
      <c r="AN12" s="12"/>
      <c r="AO12" s="12"/>
    </row>
    <row r="13" spans="1:41" s="13" customFormat="1" ht="12.75">
      <c r="A13" s="29"/>
      <c r="B13" s="38" t="s">
        <v>65</v>
      </c>
      <c r="C13" s="39" t="s">
        <v>66</v>
      </c>
      <c r="D13" s="72">
        <v>2093603377</v>
      </c>
      <c r="E13" s="73">
        <v>173155</v>
      </c>
      <c r="F13" s="75">
        <f t="shared" si="0"/>
        <v>2093776532</v>
      </c>
      <c r="G13" s="72">
        <v>2131194317</v>
      </c>
      <c r="H13" s="73">
        <v>150337929</v>
      </c>
      <c r="I13" s="75">
        <f t="shared" si="1"/>
        <v>2281532246</v>
      </c>
      <c r="J13" s="72">
        <v>567410194</v>
      </c>
      <c r="K13" s="73">
        <v>11722719</v>
      </c>
      <c r="L13" s="73">
        <f t="shared" si="2"/>
        <v>579132913</v>
      </c>
      <c r="M13" s="100">
        <f t="shared" si="3"/>
        <v>0.27659728922780763</v>
      </c>
      <c r="N13" s="111">
        <v>599616492</v>
      </c>
      <c r="O13" s="112">
        <v>22011550</v>
      </c>
      <c r="P13" s="113">
        <f t="shared" si="4"/>
        <v>621628042</v>
      </c>
      <c r="Q13" s="100">
        <f t="shared" si="5"/>
        <v>0.29689321305278626</v>
      </c>
      <c r="R13" s="111">
        <v>482426092</v>
      </c>
      <c r="S13" s="113">
        <v>-13501008</v>
      </c>
      <c r="T13" s="113">
        <f t="shared" si="6"/>
        <v>468925084</v>
      </c>
      <c r="U13" s="100">
        <f t="shared" si="7"/>
        <v>0.2055307720599273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f t="shared" si="10"/>
        <v>1649452778</v>
      </c>
      <c r="AA13" s="73">
        <f t="shared" si="11"/>
        <v>20233261</v>
      </c>
      <c r="AB13" s="73">
        <f t="shared" si="12"/>
        <v>1669686039</v>
      </c>
      <c r="AC13" s="100">
        <f t="shared" si="13"/>
        <v>0.7318266230632096</v>
      </c>
      <c r="AD13" s="72">
        <v>1514816175</v>
      </c>
      <c r="AE13" s="73">
        <v>60072879</v>
      </c>
      <c r="AF13" s="73">
        <f t="shared" si="14"/>
        <v>1574889054</v>
      </c>
      <c r="AG13" s="73">
        <v>1989058125</v>
      </c>
      <c r="AH13" s="73">
        <v>1989058125</v>
      </c>
      <c r="AI13" s="73">
        <v>631269592</v>
      </c>
      <c r="AJ13" s="100">
        <f t="shared" si="15"/>
        <v>0.3173711135264084</v>
      </c>
      <c r="AK13" s="100">
        <f t="shared" si="16"/>
        <v>-0.7022488137758052</v>
      </c>
      <c r="AL13" s="12"/>
      <c r="AM13" s="12"/>
      <c r="AN13" s="12"/>
      <c r="AO13" s="12"/>
    </row>
    <row r="14" spans="1:41" s="13" customFormat="1" ht="12.75">
      <c r="A14" s="29"/>
      <c r="B14" s="38" t="s">
        <v>67</v>
      </c>
      <c r="C14" s="39" t="s">
        <v>68</v>
      </c>
      <c r="D14" s="72">
        <v>3416973500</v>
      </c>
      <c r="E14" s="73">
        <v>671834100</v>
      </c>
      <c r="F14" s="75">
        <f t="shared" si="0"/>
        <v>4088807600</v>
      </c>
      <c r="G14" s="72">
        <v>3440474591</v>
      </c>
      <c r="H14" s="73">
        <v>762708508</v>
      </c>
      <c r="I14" s="75">
        <f t="shared" si="1"/>
        <v>4203183099</v>
      </c>
      <c r="J14" s="72">
        <v>1056857306</v>
      </c>
      <c r="K14" s="73">
        <v>21084802</v>
      </c>
      <c r="L14" s="73">
        <f t="shared" si="2"/>
        <v>1077942108</v>
      </c>
      <c r="M14" s="100">
        <f t="shared" si="3"/>
        <v>0.2636323871047393</v>
      </c>
      <c r="N14" s="111">
        <v>882170753</v>
      </c>
      <c r="O14" s="112">
        <v>144514674</v>
      </c>
      <c r="P14" s="113">
        <f t="shared" si="4"/>
        <v>1026685427</v>
      </c>
      <c r="Q14" s="100">
        <f t="shared" si="5"/>
        <v>0.25109653655505826</v>
      </c>
      <c r="R14" s="111">
        <v>913058131</v>
      </c>
      <c r="S14" s="113">
        <v>67769575</v>
      </c>
      <c r="T14" s="113">
        <f t="shared" si="6"/>
        <v>980827706</v>
      </c>
      <c r="U14" s="100">
        <f t="shared" si="7"/>
        <v>0.23335355203377972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f t="shared" si="10"/>
        <v>2852086190</v>
      </c>
      <c r="AA14" s="73">
        <f t="shared" si="11"/>
        <v>233369051</v>
      </c>
      <c r="AB14" s="73">
        <f t="shared" si="12"/>
        <v>3085455241</v>
      </c>
      <c r="AC14" s="100">
        <f t="shared" si="13"/>
        <v>0.7340758583022652</v>
      </c>
      <c r="AD14" s="72">
        <v>2460931679</v>
      </c>
      <c r="AE14" s="73">
        <v>265268709</v>
      </c>
      <c r="AF14" s="73">
        <f t="shared" si="14"/>
        <v>2726200388</v>
      </c>
      <c r="AG14" s="73">
        <v>3793126600</v>
      </c>
      <c r="AH14" s="73">
        <v>3793126600</v>
      </c>
      <c r="AI14" s="73">
        <v>1096261921</v>
      </c>
      <c r="AJ14" s="100">
        <f t="shared" si="15"/>
        <v>0.2890127424167704</v>
      </c>
      <c r="AK14" s="100">
        <f t="shared" si="16"/>
        <v>-0.6402217128581819</v>
      </c>
      <c r="AL14" s="12"/>
      <c r="AM14" s="12"/>
      <c r="AN14" s="12"/>
      <c r="AO14" s="12"/>
    </row>
    <row r="15" spans="1:41" s="13" customFormat="1" ht="12.75">
      <c r="A15" s="29"/>
      <c r="B15" s="38" t="s">
        <v>69</v>
      </c>
      <c r="C15" s="39" t="s">
        <v>70</v>
      </c>
      <c r="D15" s="72">
        <v>3807023077</v>
      </c>
      <c r="E15" s="73">
        <v>1201498682</v>
      </c>
      <c r="F15" s="75">
        <f t="shared" si="0"/>
        <v>5008521759</v>
      </c>
      <c r="G15" s="72">
        <v>3945509118</v>
      </c>
      <c r="H15" s="73">
        <v>1039881042</v>
      </c>
      <c r="I15" s="75">
        <f t="shared" si="1"/>
        <v>4985390160</v>
      </c>
      <c r="J15" s="72">
        <v>987239899</v>
      </c>
      <c r="K15" s="73">
        <v>132203126</v>
      </c>
      <c r="L15" s="73">
        <f t="shared" si="2"/>
        <v>1119443025</v>
      </c>
      <c r="M15" s="100">
        <f t="shared" si="3"/>
        <v>0.22350766930151217</v>
      </c>
      <c r="N15" s="111">
        <v>946040384</v>
      </c>
      <c r="O15" s="112">
        <v>199716976</v>
      </c>
      <c r="P15" s="113">
        <f t="shared" si="4"/>
        <v>1145757360</v>
      </c>
      <c r="Q15" s="100">
        <f t="shared" si="5"/>
        <v>0.22876158178631165</v>
      </c>
      <c r="R15" s="111">
        <v>851692777</v>
      </c>
      <c r="S15" s="113">
        <v>97162913</v>
      </c>
      <c r="T15" s="113">
        <f t="shared" si="6"/>
        <v>948855690</v>
      </c>
      <c r="U15" s="100">
        <f t="shared" si="7"/>
        <v>0.19032726818717033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f t="shared" si="10"/>
        <v>2784973060</v>
      </c>
      <c r="AA15" s="73">
        <f t="shared" si="11"/>
        <v>429083015</v>
      </c>
      <c r="AB15" s="73">
        <f t="shared" si="12"/>
        <v>3214056075</v>
      </c>
      <c r="AC15" s="100">
        <f t="shared" si="13"/>
        <v>0.6446949931397145</v>
      </c>
      <c r="AD15" s="72">
        <v>2671411413</v>
      </c>
      <c r="AE15" s="73">
        <v>643889927</v>
      </c>
      <c r="AF15" s="73">
        <f t="shared" si="14"/>
        <v>3315301340</v>
      </c>
      <c r="AG15" s="73">
        <v>5683987732</v>
      </c>
      <c r="AH15" s="73">
        <v>5683987732</v>
      </c>
      <c r="AI15" s="73">
        <v>1038609137</v>
      </c>
      <c r="AJ15" s="100">
        <f t="shared" si="15"/>
        <v>0.18272543607945985</v>
      </c>
      <c r="AK15" s="100">
        <f t="shared" si="16"/>
        <v>-0.7137950392165557</v>
      </c>
      <c r="AL15" s="12"/>
      <c r="AM15" s="12"/>
      <c r="AN15" s="12"/>
      <c r="AO15" s="12"/>
    </row>
    <row r="16" spans="1:41" s="13" customFormat="1" ht="12.75">
      <c r="A16" s="29"/>
      <c r="B16" s="38" t="s">
        <v>71</v>
      </c>
      <c r="C16" s="39" t="s">
        <v>72</v>
      </c>
      <c r="D16" s="72">
        <v>2432912080</v>
      </c>
      <c r="E16" s="73">
        <v>169585904</v>
      </c>
      <c r="F16" s="75">
        <f t="shared" si="0"/>
        <v>2602497984</v>
      </c>
      <c r="G16" s="72">
        <v>2432912080</v>
      </c>
      <c r="H16" s="73">
        <v>189201318</v>
      </c>
      <c r="I16" s="75">
        <f t="shared" si="1"/>
        <v>2622113398</v>
      </c>
      <c r="J16" s="72">
        <v>548290491</v>
      </c>
      <c r="K16" s="73">
        <v>16274473</v>
      </c>
      <c r="L16" s="73">
        <f t="shared" si="2"/>
        <v>564564964</v>
      </c>
      <c r="M16" s="100">
        <f t="shared" si="3"/>
        <v>0.21693195056092693</v>
      </c>
      <c r="N16" s="111">
        <v>660396770</v>
      </c>
      <c r="O16" s="112">
        <v>20551724</v>
      </c>
      <c r="P16" s="113">
        <f t="shared" si="4"/>
        <v>680948494</v>
      </c>
      <c r="Q16" s="100">
        <f t="shared" si="5"/>
        <v>0.2616518814563662</v>
      </c>
      <c r="R16" s="111">
        <v>538468407</v>
      </c>
      <c r="S16" s="113">
        <v>16887092</v>
      </c>
      <c r="T16" s="113">
        <f t="shared" si="6"/>
        <v>555355499</v>
      </c>
      <c r="U16" s="100">
        <f t="shared" si="7"/>
        <v>0.2117969037584697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f t="shared" si="10"/>
        <v>1747155668</v>
      </c>
      <c r="AA16" s="73">
        <f t="shared" si="11"/>
        <v>53713289</v>
      </c>
      <c r="AB16" s="73">
        <f t="shared" si="12"/>
        <v>1800868957</v>
      </c>
      <c r="AC16" s="100">
        <f t="shared" si="13"/>
        <v>0.6868005626200611</v>
      </c>
      <c r="AD16" s="72">
        <v>1394668525</v>
      </c>
      <c r="AE16" s="73">
        <v>37450836</v>
      </c>
      <c r="AF16" s="73">
        <f t="shared" si="14"/>
        <v>1432119361</v>
      </c>
      <c r="AG16" s="73">
        <v>2101288594</v>
      </c>
      <c r="AH16" s="73">
        <v>2101288594</v>
      </c>
      <c r="AI16" s="73">
        <v>448502819</v>
      </c>
      <c r="AJ16" s="100">
        <f t="shared" si="15"/>
        <v>0.21344179960841686</v>
      </c>
      <c r="AK16" s="100">
        <f t="shared" si="16"/>
        <v>-0.6122142370785252</v>
      </c>
      <c r="AL16" s="12"/>
      <c r="AM16" s="12"/>
      <c r="AN16" s="12"/>
      <c r="AO16" s="12"/>
    </row>
    <row r="17" spans="1:41" s="13" customFormat="1" ht="12.75">
      <c r="A17" s="29"/>
      <c r="B17" s="38" t="s">
        <v>73</v>
      </c>
      <c r="C17" s="39" t="s">
        <v>74</v>
      </c>
      <c r="D17" s="72">
        <v>3428838014</v>
      </c>
      <c r="E17" s="73">
        <v>245770682</v>
      </c>
      <c r="F17" s="75">
        <f t="shared" si="0"/>
        <v>3674608696</v>
      </c>
      <c r="G17" s="72">
        <v>3428838014</v>
      </c>
      <c r="H17" s="73">
        <v>95912877</v>
      </c>
      <c r="I17" s="75">
        <f t="shared" si="1"/>
        <v>3524750891</v>
      </c>
      <c r="J17" s="72">
        <v>890941203</v>
      </c>
      <c r="K17" s="73">
        <v>40915604</v>
      </c>
      <c r="L17" s="73">
        <f t="shared" si="2"/>
        <v>931856807</v>
      </c>
      <c r="M17" s="100">
        <f t="shared" si="3"/>
        <v>0.25359348003894233</v>
      </c>
      <c r="N17" s="111">
        <v>854125654</v>
      </c>
      <c r="O17" s="112">
        <v>55368802</v>
      </c>
      <c r="P17" s="113">
        <f t="shared" si="4"/>
        <v>909494456</v>
      </c>
      <c r="Q17" s="100">
        <f t="shared" si="5"/>
        <v>0.24750783858701236</v>
      </c>
      <c r="R17" s="111">
        <v>760611701</v>
      </c>
      <c r="S17" s="113">
        <v>32666819</v>
      </c>
      <c r="T17" s="113">
        <f t="shared" si="6"/>
        <v>793278520</v>
      </c>
      <c r="U17" s="100">
        <f t="shared" si="7"/>
        <v>0.22505945654926568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f t="shared" si="10"/>
        <v>2505678558</v>
      </c>
      <c r="AA17" s="73">
        <f t="shared" si="11"/>
        <v>128951225</v>
      </c>
      <c r="AB17" s="73">
        <f t="shared" si="12"/>
        <v>2634629783</v>
      </c>
      <c r="AC17" s="100">
        <f t="shared" si="13"/>
        <v>0.7474655272028414</v>
      </c>
      <c r="AD17" s="72">
        <v>2313460772</v>
      </c>
      <c r="AE17" s="73">
        <v>62197072</v>
      </c>
      <c r="AF17" s="73">
        <f t="shared" si="14"/>
        <v>2375657844</v>
      </c>
      <c r="AG17" s="73">
        <v>3360211408</v>
      </c>
      <c r="AH17" s="73">
        <v>3360211408</v>
      </c>
      <c r="AI17" s="73">
        <v>749569610</v>
      </c>
      <c r="AJ17" s="100">
        <f t="shared" si="15"/>
        <v>0.2230721579646515</v>
      </c>
      <c r="AK17" s="100">
        <f t="shared" si="16"/>
        <v>-0.6660804829266482</v>
      </c>
      <c r="AL17" s="12"/>
      <c r="AM17" s="12"/>
      <c r="AN17" s="12"/>
      <c r="AO17" s="12"/>
    </row>
    <row r="18" spans="1:41" s="13" customFormat="1" ht="12.75">
      <c r="A18" s="29"/>
      <c r="B18" s="38" t="s">
        <v>75</v>
      </c>
      <c r="C18" s="39" t="s">
        <v>76</v>
      </c>
      <c r="D18" s="72">
        <v>1776708365</v>
      </c>
      <c r="E18" s="73">
        <v>682404230</v>
      </c>
      <c r="F18" s="75">
        <f t="shared" si="0"/>
        <v>2459112595</v>
      </c>
      <c r="G18" s="72">
        <v>1813195526</v>
      </c>
      <c r="H18" s="73">
        <v>669162411</v>
      </c>
      <c r="I18" s="75">
        <f t="shared" si="1"/>
        <v>2482357937</v>
      </c>
      <c r="J18" s="72">
        <v>489275240</v>
      </c>
      <c r="K18" s="73">
        <v>110975428</v>
      </c>
      <c r="L18" s="73">
        <f t="shared" si="2"/>
        <v>600250668</v>
      </c>
      <c r="M18" s="100">
        <f t="shared" si="3"/>
        <v>0.24409238894569607</v>
      </c>
      <c r="N18" s="111">
        <v>471725474</v>
      </c>
      <c r="O18" s="112">
        <v>189463209</v>
      </c>
      <c r="P18" s="113">
        <f t="shared" si="4"/>
        <v>661188683</v>
      </c>
      <c r="Q18" s="100">
        <f t="shared" si="5"/>
        <v>0.26887287891752676</v>
      </c>
      <c r="R18" s="111">
        <v>404312320</v>
      </c>
      <c r="S18" s="113">
        <v>145011444</v>
      </c>
      <c r="T18" s="113">
        <f t="shared" si="6"/>
        <v>549323764</v>
      </c>
      <c r="U18" s="100">
        <f t="shared" si="7"/>
        <v>0.22129111834044102</v>
      </c>
      <c r="V18" s="111">
        <v>0</v>
      </c>
      <c r="W18" s="113">
        <v>0</v>
      </c>
      <c r="X18" s="113">
        <f t="shared" si="8"/>
        <v>0</v>
      </c>
      <c r="Y18" s="100">
        <f t="shared" si="9"/>
        <v>0</v>
      </c>
      <c r="Z18" s="72">
        <f t="shared" si="10"/>
        <v>1365313034</v>
      </c>
      <c r="AA18" s="73">
        <f t="shared" si="11"/>
        <v>445450081</v>
      </c>
      <c r="AB18" s="73">
        <f t="shared" si="12"/>
        <v>1810763115</v>
      </c>
      <c r="AC18" s="100">
        <f t="shared" si="13"/>
        <v>0.7294528673767162</v>
      </c>
      <c r="AD18" s="72">
        <v>1303622815</v>
      </c>
      <c r="AE18" s="73">
        <v>295472513</v>
      </c>
      <c r="AF18" s="73">
        <f t="shared" si="14"/>
        <v>1599095328</v>
      </c>
      <c r="AG18" s="73">
        <v>1754573408</v>
      </c>
      <c r="AH18" s="73">
        <v>1754573408</v>
      </c>
      <c r="AI18" s="73">
        <v>673200512</v>
      </c>
      <c r="AJ18" s="100">
        <f t="shared" si="15"/>
        <v>0.3836832981341981</v>
      </c>
      <c r="AK18" s="100">
        <f t="shared" si="16"/>
        <v>-0.6564784135245751</v>
      </c>
      <c r="AL18" s="12"/>
      <c r="AM18" s="12"/>
      <c r="AN18" s="12"/>
      <c r="AO18" s="12"/>
    </row>
    <row r="19" spans="1:41" s="13" customFormat="1" ht="12.75">
      <c r="A19" s="29"/>
      <c r="B19" s="38" t="s">
        <v>77</v>
      </c>
      <c r="C19" s="39" t="s">
        <v>78</v>
      </c>
      <c r="D19" s="72">
        <v>3213492371</v>
      </c>
      <c r="E19" s="73">
        <v>410187000</v>
      </c>
      <c r="F19" s="75">
        <f t="shared" si="0"/>
        <v>3623679371</v>
      </c>
      <c r="G19" s="72">
        <v>3269466617</v>
      </c>
      <c r="H19" s="73">
        <v>549544582</v>
      </c>
      <c r="I19" s="75">
        <f t="shared" si="1"/>
        <v>3819011199</v>
      </c>
      <c r="J19" s="72">
        <v>931811409</v>
      </c>
      <c r="K19" s="73">
        <v>45242946</v>
      </c>
      <c r="L19" s="73">
        <f t="shared" si="2"/>
        <v>977054355</v>
      </c>
      <c r="M19" s="100">
        <f t="shared" si="3"/>
        <v>0.26963046532739166</v>
      </c>
      <c r="N19" s="111">
        <v>949646693</v>
      </c>
      <c r="O19" s="112">
        <v>161328647</v>
      </c>
      <c r="P19" s="113">
        <f t="shared" si="4"/>
        <v>1110975340</v>
      </c>
      <c r="Q19" s="100">
        <f t="shared" si="5"/>
        <v>0.3065876492525917</v>
      </c>
      <c r="R19" s="111">
        <v>762571945</v>
      </c>
      <c r="S19" s="113">
        <v>94727626</v>
      </c>
      <c r="T19" s="113">
        <f t="shared" si="6"/>
        <v>857299571</v>
      </c>
      <c r="U19" s="100">
        <f t="shared" si="7"/>
        <v>0.22448207829934672</v>
      </c>
      <c r="V19" s="111">
        <v>0</v>
      </c>
      <c r="W19" s="113">
        <v>0</v>
      </c>
      <c r="X19" s="113">
        <f t="shared" si="8"/>
        <v>0</v>
      </c>
      <c r="Y19" s="100">
        <f t="shared" si="9"/>
        <v>0</v>
      </c>
      <c r="Z19" s="72">
        <f t="shared" si="10"/>
        <v>2644030047</v>
      </c>
      <c r="AA19" s="73">
        <f t="shared" si="11"/>
        <v>301299219</v>
      </c>
      <c r="AB19" s="73">
        <f t="shared" si="12"/>
        <v>2945329266</v>
      </c>
      <c r="AC19" s="100">
        <f t="shared" si="13"/>
        <v>0.7712282348821675</v>
      </c>
      <c r="AD19" s="72">
        <v>2328312964</v>
      </c>
      <c r="AE19" s="73">
        <v>384148772</v>
      </c>
      <c r="AF19" s="73">
        <f t="shared" si="14"/>
        <v>2712461736</v>
      </c>
      <c r="AG19" s="73">
        <v>3546928875</v>
      </c>
      <c r="AH19" s="73">
        <v>3546928875</v>
      </c>
      <c r="AI19" s="73">
        <v>804902753</v>
      </c>
      <c r="AJ19" s="100">
        <f t="shared" si="15"/>
        <v>0.2269294878375592</v>
      </c>
      <c r="AK19" s="100">
        <f t="shared" si="16"/>
        <v>-0.6839404001089289</v>
      </c>
      <c r="AL19" s="12"/>
      <c r="AM19" s="12"/>
      <c r="AN19" s="12"/>
      <c r="AO19" s="12"/>
    </row>
    <row r="20" spans="1:41" s="13" customFormat="1" ht="12.75">
      <c r="A20" s="29"/>
      <c r="B20" s="38" t="s">
        <v>79</v>
      </c>
      <c r="C20" s="39" t="s">
        <v>80</v>
      </c>
      <c r="D20" s="72">
        <v>2212561218</v>
      </c>
      <c r="E20" s="73">
        <v>154456000</v>
      </c>
      <c r="F20" s="75">
        <f t="shared" si="0"/>
        <v>2367017218</v>
      </c>
      <c r="G20" s="72">
        <v>2254156218</v>
      </c>
      <c r="H20" s="73">
        <v>155445797</v>
      </c>
      <c r="I20" s="75">
        <f t="shared" si="1"/>
        <v>2409602015</v>
      </c>
      <c r="J20" s="72">
        <v>1505815086</v>
      </c>
      <c r="K20" s="73">
        <v>15222926</v>
      </c>
      <c r="L20" s="73">
        <f t="shared" si="2"/>
        <v>1521038012</v>
      </c>
      <c r="M20" s="100">
        <f t="shared" si="3"/>
        <v>0.6425969361072894</v>
      </c>
      <c r="N20" s="111">
        <v>-372738893</v>
      </c>
      <c r="O20" s="112">
        <v>31472750</v>
      </c>
      <c r="P20" s="113">
        <f t="shared" si="4"/>
        <v>-341266143</v>
      </c>
      <c r="Q20" s="100">
        <f t="shared" si="5"/>
        <v>-0.14417560649953837</v>
      </c>
      <c r="R20" s="111">
        <v>453318139</v>
      </c>
      <c r="S20" s="113">
        <v>24232387</v>
      </c>
      <c r="T20" s="113">
        <f t="shared" si="6"/>
        <v>477550526</v>
      </c>
      <c r="U20" s="100">
        <f t="shared" si="7"/>
        <v>0.1981864735450929</v>
      </c>
      <c r="V20" s="111">
        <v>0</v>
      </c>
      <c r="W20" s="113">
        <v>0</v>
      </c>
      <c r="X20" s="113">
        <f t="shared" si="8"/>
        <v>0</v>
      </c>
      <c r="Y20" s="100">
        <f t="shared" si="9"/>
        <v>0</v>
      </c>
      <c r="Z20" s="72">
        <f t="shared" si="10"/>
        <v>1586394332</v>
      </c>
      <c r="AA20" s="73">
        <f t="shared" si="11"/>
        <v>70928063</v>
      </c>
      <c r="AB20" s="73">
        <f t="shared" si="12"/>
        <v>1657322395</v>
      </c>
      <c r="AC20" s="100">
        <f t="shared" si="13"/>
        <v>0.6877992235576712</v>
      </c>
      <c r="AD20" s="72">
        <v>1551046473</v>
      </c>
      <c r="AE20" s="73">
        <v>86248650</v>
      </c>
      <c r="AF20" s="73">
        <f t="shared" si="14"/>
        <v>1637295123</v>
      </c>
      <c r="AG20" s="73">
        <v>2387896732</v>
      </c>
      <c r="AH20" s="73">
        <v>2387896732</v>
      </c>
      <c r="AI20" s="73">
        <v>397255316</v>
      </c>
      <c r="AJ20" s="100">
        <f t="shared" si="15"/>
        <v>0.1663620166971274</v>
      </c>
      <c r="AK20" s="100">
        <f t="shared" si="16"/>
        <v>-0.7083295984385584</v>
      </c>
      <c r="AL20" s="12"/>
      <c r="AM20" s="12"/>
      <c r="AN20" s="12"/>
      <c r="AO20" s="12"/>
    </row>
    <row r="21" spans="1:41" s="13" customFormat="1" ht="12.75">
      <c r="A21" s="29"/>
      <c r="B21" s="38" t="s">
        <v>81</v>
      </c>
      <c r="C21" s="39" t="s">
        <v>82</v>
      </c>
      <c r="D21" s="72">
        <v>2061211685</v>
      </c>
      <c r="E21" s="73">
        <v>281482417</v>
      </c>
      <c r="F21" s="75">
        <f t="shared" si="0"/>
        <v>2342694102</v>
      </c>
      <c r="G21" s="72">
        <v>2211402324</v>
      </c>
      <c r="H21" s="73">
        <v>421989075</v>
      </c>
      <c r="I21" s="75">
        <f t="shared" si="1"/>
        <v>2633391399</v>
      </c>
      <c r="J21" s="72">
        <v>657772394</v>
      </c>
      <c r="K21" s="73">
        <v>35361075</v>
      </c>
      <c r="L21" s="73">
        <f t="shared" si="2"/>
        <v>693133469</v>
      </c>
      <c r="M21" s="100">
        <f t="shared" si="3"/>
        <v>0.2958702411929323</v>
      </c>
      <c r="N21" s="111">
        <v>696612922</v>
      </c>
      <c r="O21" s="112">
        <v>87008820</v>
      </c>
      <c r="P21" s="113">
        <f t="shared" si="4"/>
        <v>783621742</v>
      </c>
      <c r="Q21" s="100">
        <f t="shared" si="5"/>
        <v>0.3344959725347872</v>
      </c>
      <c r="R21" s="111">
        <v>202128270</v>
      </c>
      <c r="S21" s="113">
        <v>68593538</v>
      </c>
      <c r="T21" s="113">
        <f t="shared" si="6"/>
        <v>270721808</v>
      </c>
      <c r="U21" s="100">
        <f t="shared" si="7"/>
        <v>0.1028034830305907</v>
      </c>
      <c r="V21" s="111">
        <v>0</v>
      </c>
      <c r="W21" s="113">
        <v>0</v>
      </c>
      <c r="X21" s="113">
        <f t="shared" si="8"/>
        <v>0</v>
      </c>
      <c r="Y21" s="100">
        <f t="shared" si="9"/>
        <v>0</v>
      </c>
      <c r="Z21" s="72">
        <f t="shared" si="10"/>
        <v>1556513586</v>
      </c>
      <c r="AA21" s="73">
        <f t="shared" si="11"/>
        <v>190963433</v>
      </c>
      <c r="AB21" s="73">
        <f t="shared" si="12"/>
        <v>1747477019</v>
      </c>
      <c r="AC21" s="100">
        <f t="shared" si="13"/>
        <v>0.6635842357742887</v>
      </c>
      <c r="AD21" s="72">
        <v>1414038044</v>
      </c>
      <c r="AE21" s="73">
        <v>95640815</v>
      </c>
      <c r="AF21" s="73">
        <f t="shared" si="14"/>
        <v>1509678859</v>
      </c>
      <c r="AG21" s="73">
        <v>2110852390</v>
      </c>
      <c r="AH21" s="73">
        <v>2110852390</v>
      </c>
      <c r="AI21" s="73">
        <v>369786340</v>
      </c>
      <c r="AJ21" s="100">
        <f t="shared" si="15"/>
        <v>0.1751834196231978</v>
      </c>
      <c r="AK21" s="100">
        <f t="shared" si="16"/>
        <v>-0.8206758964755431</v>
      </c>
      <c r="AL21" s="12"/>
      <c r="AM21" s="12"/>
      <c r="AN21" s="12"/>
      <c r="AO21" s="12"/>
    </row>
    <row r="22" spans="1:41" s="13" customFormat="1" ht="12.75">
      <c r="A22" s="29"/>
      <c r="B22" s="38" t="s">
        <v>83</v>
      </c>
      <c r="C22" s="39" t="s">
        <v>84</v>
      </c>
      <c r="D22" s="72">
        <v>5190748914</v>
      </c>
      <c r="E22" s="73">
        <v>611404497</v>
      </c>
      <c r="F22" s="75">
        <f t="shared" si="0"/>
        <v>5802153411</v>
      </c>
      <c r="G22" s="72">
        <v>5219737101</v>
      </c>
      <c r="H22" s="73">
        <v>573514499</v>
      </c>
      <c r="I22" s="75">
        <f t="shared" si="1"/>
        <v>5793251600</v>
      </c>
      <c r="J22" s="72">
        <v>857205451</v>
      </c>
      <c r="K22" s="73">
        <v>50883793</v>
      </c>
      <c r="L22" s="73">
        <f t="shared" si="2"/>
        <v>908089244</v>
      </c>
      <c r="M22" s="100">
        <f t="shared" si="3"/>
        <v>0.1565090027227479</v>
      </c>
      <c r="N22" s="111">
        <v>1716335134</v>
      </c>
      <c r="O22" s="112">
        <v>78445979</v>
      </c>
      <c r="P22" s="113">
        <f t="shared" si="4"/>
        <v>1794781113</v>
      </c>
      <c r="Q22" s="100">
        <f t="shared" si="5"/>
        <v>0.3093301720697988</v>
      </c>
      <c r="R22" s="111">
        <v>898745880</v>
      </c>
      <c r="S22" s="113">
        <v>97243904</v>
      </c>
      <c r="T22" s="113">
        <f t="shared" si="6"/>
        <v>995989784</v>
      </c>
      <c r="U22" s="100">
        <f t="shared" si="7"/>
        <v>0.171922411241383</v>
      </c>
      <c r="V22" s="111">
        <v>0</v>
      </c>
      <c r="W22" s="113">
        <v>0</v>
      </c>
      <c r="X22" s="113">
        <f t="shared" si="8"/>
        <v>0</v>
      </c>
      <c r="Y22" s="100">
        <f t="shared" si="9"/>
        <v>0</v>
      </c>
      <c r="Z22" s="72">
        <f t="shared" si="10"/>
        <v>3472286465</v>
      </c>
      <c r="AA22" s="73">
        <f t="shared" si="11"/>
        <v>226573676</v>
      </c>
      <c r="AB22" s="73">
        <f t="shared" si="12"/>
        <v>3698860141</v>
      </c>
      <c r="AC22" s="100">
        <f t="shared" si="13"/>
        <v>0.6384773865164082</v>
      </c>
      <c r="AD22" s="72">
        <v>3141043025</v>
      </c>
      <c r="AE22" s="73">
        <v>280942375</v>
      </c>
      <c r="AF22" s="73">
        <f t="shared" si="14"/>
        <v>3421985400</v>
      </c>
      <c r="AG22" s="73">
        <v>5986825134</v>
      </c>
      <c r="AH22" s="73">
        <v>5986825134</v>
      </c>
      <c r="AI22" s="73">
        <v>1110296706</v>
      </c>
      <c r="AJ22" s="100">
        <f t="shared" si="15"/>
        <v>0.18545667881536626</v>
      </c>
      <c r="AK22" s="100">
        <f t="shared" si="16"/>
        <v>-0.7089438826945317</v>
      </c>
      <c r="AL22" s="12"/>
      <c r="AM22" s="12"/>
      <c r="AN22" s="12"/>
      <c r="AO22" s="12"/>
    </row>
    <row r="23" spans="1:41" s="13" customFormat="1" ht="12.75">
      <c r="A23" s="29"/>
      <c r="B23" s="38" t="s">
        <v>85</v>
      </c>
      <c r="C23" s="39" t="s">
        <v>86</v>
      </c>
      <c r="D23" s="72">
        <v>3399141678</v>
      </c>
      <c r="E23" s="73">
        <v>162800300</v>
      </c>
      <c r="F23" s="75">
        <f t="shared" si="0"/>
        <v>3561941978</v>
      </c>
      <c r="G23" s="72">
        <v>3577765113</v>
      </c>
      <c r="H23" s="73">
        <v>250439402</v>
      </c>
      <c r="I23" s="75">
        <f t="shared" si="1"/>
        <v>3828204515</v>
      </c>
      <c r="J23" s="72">
        <v>871995106</v>
      </c>
      <c r="K23" s="73">
        <v>18259415</v>
      </c>
      <c r="L23" s="73">
        <f t="shared" si="2"/>
        <v>890254521</v>
      </c>
      <c r="M23" s="100">
        <f t="shared" si="3"/>
        <v>0.24993515517618575</v>
      </c>
      <c r="N23" s="111">
        <v>640043768</v>
      </c>
      <c r="O23" s="112">
        <v>44920967</v>
      </c>
      <c r="P23" s="113">
        <f t="shared" si="4"/>
        <v>684964735</v>
      </c>
      <c r="Q23" s="100">
        <f t="shared" si="5"/>
        <v>0.19230092439198065</v>
      </c>
      <c r="R23" s="111">
        <v>647608510</v>
      </c>
      <c r="S23" s="113">
        <v>37609221</v>
      </c>
      <c r="T23" s="113">
        <f t="shared" si="6"/>
        <v>685217731</v>
      </c>
      <c r="U23" s="100">
        <f t="shared" si="7"/>
        <v>0.17899193429063703</v>
      </c>
      <c r="V23" s="111">
        <v>0</v>
      </c>
      <c r="W23" s="113">
        <v>0</v>
      </c>
      <c r="X23" s="113">
        <f t="shared" si="8"/>
        <v>0</v>
      </c>
      <c r="Y23" s="100">
        <f t="shared" si="9"/>
        <v>0</v>
      </c>
      <c r="Z23" s="72">
        <f t="shared" si="10"/>
        <v>2159647384</v>
      </c>
      <c r="AA23" s="73">
        <f t="shared" si="11"/>
        <v>100789603</v>
      </c>
      <c r="AB23" s="73">
        <f t="shared" si="12"/>
        <v>2260436987</v>
      </c>
      <c r="AC23" s="100">
        <f t="shared" si="13"/>
        <v>0.5904692338517865</v>
      </c>
      <c r="AD23" s="72">
        <v>2194626494</v>
      </c>
      <c r="AE23" s="73">
        <v>74376333</v>
      </c>
      <c r="AF23" s="73">
        <f t="shared" si="14"/>
        <v>2269002827</v>
      </c>
      <c r="AG23" s="73">
        <v>2886295937</v>
      </c>
      <c r="AH23" s="73">
        <v>2886295937</v>
      </c>
      <c r="AI23" s="73">
        <v>685662029</v>
      </c>
      <c r="AJ23" s="100">
        <f t="shared" si="15"/>
        <v>0.23755777091682195</v>
      </c>
      <c r="AK23" s="100">
        <f t="shared" si="16"/>
        <v>-0.6980093092673789</v>
      </c>
      <c r="AL23" s="12"/>
      <c r="AM23" s="12"/>
      <c r="AN23" s="12"/>
      <c r="AO23" s="12"/>
    </row>
    <row r="24" spans="1:41" s="13" customFormat="1" ht="12.75">
      <c r="A24" s="29"/>
      <c r="B24" s="38" t="s">
        <v>87</v>
      </c>
      <c r="C24" s="39" t="s">
        <v>88</v>
      </c>
      <c r="D24" s="72">
        <v>1715095246</v>
      </c>
      <c r="E24" s="73">
        <v>149299694</v>
      </c>
      <c r="F24" s="75">
        <f t="shared" si="0"/>
        <v>1864394940</v>
      </c>
      <c r="G24" s="72">
        <v>1710181286</v>
      </c>
      <c r="H24" s="73">
        <v>235144009</v>
      </c>
      <c r="I24" s="75">
        <f t="shared" si="1"/>
        <v>1945325295</v>
      </c>
      <c r="J24" s="72">
        <v>480938977</v>
      </c>
      <c r="K24" s="73">
        <v>37768556</v>
      </c>
      <c r="L24" s="73">
        <f t="shared" si="2"/>
        <v>518707533</v>
      </c>
      <c r="M24" s="100">
        <f t="shared" si="3"/>
        <v>0.2782176253921822</v>
      </c>
      <c r="N24" s="111">
        <v>538901373</v>
      </c>
      <c r="O24" s="112">
        <v>47662296</v>
      </c>
      <c r="P24" s="113">
        <f t="shared" si="4"/>
        <v>586563669</v>
      </c>
      <c r="Q24" s="100">
        <f t="shared" si="5"/>
        <v>0.3146134203732606</v>
      </c>
      <c r="R24" s="111">
        <v>390320527</v>
      </c>
      <c r="S24" s="113">
        <v>19224295</v>
      </c>
      <c r="T24" s="113">
        <f t="shared" si="6"/>
        <v>409544822</v>
      </c>
      <c r="U24" s="100">
        <f t="shared" si="7"/>
        <v>0.21052768041038608</v>
      </c>
      <c r="V24" s="111">
        <v>0</v>
      </c>
      <c r="W24" s="113">
        <v>0</v>
      </c>
      <c r="X24" s="113">
        <f t="shared" si="8"/>
        <v>0</v>
      </c>
      <c r="Y24" s="100">
        <f t="shared" si="9"/>
        <v>0</v>
      </c>
      <c r="Z24" s="72">
        <f t="shared" si="10"/>
        <v>1410160877</v>
      </c>
      <c r="AA24" s="73">
        <f t="shared" si="11"/>
        <v>104655147</v>
      </c>
      <c r="AB24" s="73">
        <f t="shared" si="12"/>
        <v>1514816024</v>
      </c>
      <c r="AC24" s="100">
        <f t="shared" si="13"/>
        <v>0.7786954849625806</v>
      </c>
      <c r="AD24" s="72">
        <v>1260845455</v>
      </c>
      <c r="AE24" s="73">
        <v>101774501</v>
      </c>
      <c r="AF24" s="73">
        <f t="shared" si="14"/>
        <v>1362619956</v>
      </c>
      <c r="AG24" s="73">
        <v>1737045112</v>
      </c>
      <c r="AH24" s="73">
        <v>1737045112</v>
      </c>
      <c r="AI24" s="73">
        <v>399863199</v>
      </c>
      <c r="AJ24" s="100">
        <f t="shared" si="15"/>
        <v>0.23019736000961155</v>
      </c>
      <c r="AK24" s="100">
        <f t="shared" si="16"/>
        <v>-0.6994431057635266</v>
      </c>
      <c r="AL24" s="12"/>
      <c r="AM24" s="12"/>
      <c r="AN24" s="12"/>
      <c r="AO24" s="12"/>
    </row>
    <row r="25" spans="1:41" s="13" customFormat="1" ht="12.75">
      <c r="A25" s="29"/>
      <c r="B25" s="38" t="s">
        <v>89</v>
      </c>
      <c r="C25" s="39" t="s">
        <v>90</v>
      </c>
      <c r="D25" s="72">
        <v>2431220198</v>
      </c>
      <c r="E25" s="73">
        <v>216972433</v>
      </c>
      <c r="F25" s="75">
        <f t="shared" si="0"/>
        <v>2648192631</v>
      </c>
      <c r="G25" s="72">
        <v>2427405876</v>
      </c>
      <c r="H25" s="73">
        <v>231020113</v>
      </c>
      <c r="I25" s="75">
        <f t="shared" si="1"/>
        <v>2658425989</v>
      </c>
      <c r="J25" s="72">
        <v>581863005</v>
      </c>
      <c r="K25" s="73">
        <v>34359098</v>
      </c>
      <c r="L25" s="73">
        <f t="shared" si="2"/>
        <v>616222103</v>
      </c>
      <c r="M25" s="100">
        <f t="shared" si="3"/>
        <v>0.2326953469269736</v>
      </c>
      <c r="N25" s="111">
        <v>551668039</v>
      </c>
      <c r="O25" s="112">
        <v>41274578</v>
      </c>
      <c r="P25" s="113">
        <f t="shared" si="4"/>
        <v>592942617</v>
      </c>
      <c r="Q25" s="100">
        <f t="shared" si="5"/>
        <v>0.2239046397376672</v>
      </c>
      <c r="R25" s="111">
        <v>552946451</v>
      </c>
      <c r="S25" s="113">
        <v>63375974</v>
      </c>
      <c r="T25" s="113">
        <f t="shared" si="6"/>
        <v>616322425</v>
      </c>
      <c r="U25" s="100">
        <f t="shared" si="7"/>
        <v>0.231837345688844</v>
      </c>
      <c r="V25" s="111">
        <v>0</v>
      </c>
      <c r="W25" s="113">
        <v>0</v>
      </c>
      <c r="X25" s="113">
        <f t="shared" si="8"/>
        <v>0</v>
      </c>
      <c r="Y25" s="100">
        <f t="shared" si="9"/>
        <v>0</v>
      </c>
      <c r="Z25" s="72">
        <f t="shared" si="10"/>
        <v>1686477495</v>
      </c>
      <c r="AA25" s="73">
        <f t="shared" si="11"/>
        <v>139009650</v>
      </c>
      <c r="AB25" s="73">
        <f t="shared" si="12"/>
        <v>1825487145</v>
      </c>
      <c r="AC25" s="100">
        <f t="shared" si="13"/>
        <v>0.6866796941323462</v>
      </c>
      <c r="AD25" s="72">
        <v>1659195936</v>
      </c>
      <c r="AE25" s="73">
        <v>157404686</v>
      </c>
      <c r="AF25" s="73">
        <f t="shared" si="14"/>
        <v>1816600622</v>
      </c>
      <c r="AG25" s="73">
        <v>2709806718</v>
      </c>
      <c r="AH25" s="73">
        <v>2709806718</v>
      </c>
      <c r="AI25" s="73">
        <v>626504772</v>
      </c>
      <c r="AJ25" s="100">
        <f t="shared" si="15"/>
        <v>0.23119906222034836</v>
      </c>
      <c r="AK25" s="100">
        <f t="shared" si="16"/>
        <v>-0.6607276153404289</v>
      </c>
      <c r="AL25" s="12"/>
      <c r="AM25" s="12"/>
      <c r="AN25" s="12"/>
      <c r="AO25" s="12"/>
    </row>
    <row r="26" spans="1:41" s="13" customFormat="1" ht="12.75">
      <c r="A26" s="29"/>
      <c r="B26" s="38" t="s">
        <v>91</v>
      </c>
      <c r="C26" s="39" t="s">
        <v>92</v>
      </c>
      <c r="D26" s="72">
        <v>1899730875</v>
      </c>
      <c r="E26" s="73">
        <v>375750311</v>
      </c>
      <c r="F26" s="75">
        <f t="shared" si="0"/>
        <v>2275481186</v>
      </c>
      <c r="G26" s="72">
        <v>1830846123</v>
      </c>
      <c r="H26" s="73">
        <v>454464012</v>
      </c>
      <c r="I26" s="75">
        <f t="shared" si="1"/>
        <v>2285310135</v>
      </c>
      <c r="J26" s="72">
        <v>493321712</v>
      </c>
      <c r="K26" s="73">
        <v>63649061</v>
      </c>
      <c r="L26" s="73">
        <f t="shared" si="2"/>
        <v>556970773</v>
      </c>
      <c r="M26" s="100">
        <f t="shared" si="3"/>
        <v>0.24477054630325562</v>
      </c>
      <c r="N26" s="111">
        <v>388894944</v>
      </c>
      <c r="O26" s="112">
        <v>83362230</v>
      </c>
      <c r="P26" s="113">
        <f t="shared" si="4"/>
        <v>472257174</v>
      </c>
      <c r="Q26" s="100">
        <f t="shared" si="5"/>
        <v>0.2075416737811692</v>
      </c>
      <c r="R26" s="111">
        <v>416481033</v>
      </c>
      <c r="S26" s="113">
        <v>60671242</v>
      </c>
      <c r="T26" s="113">
        <f t="shared" si="6"/>
        <v>477152275</v>
      </c>
      <c r="U26" s="100">
        <f t="shared" si="7"/>
        <v>0.2087910378956071</v>
      </c>
      <c r="V26" s="111">
        <v>0</v>
      </c>
      <c r="W26" s="113">
        <v>0</v>
      </c>
      <c r="X26" s="113">
        <f t="shared" si="8"/>
        <v>0</v>
      </c>
      <c r="Y26" s="100">
        <f t="shared" si="9"/>
        <v>0</v>
      </c>
      <c r="Z26" s="72">
        <f t="shared" si="10"/>
        <v>1298697689</v>
      </c>
      <c r="AA26" s="73">
        <f t="shared" si="11"/>
        <v>207682533</v>
      </c>
      <c r="AB26" s="73">
        <f t="shared" si="12"/>
        <v>1506380222</v>
      </c>
      <c r="AC26" s="100">
        <f t="shared" si="13"/>
        <v>0.6591578967464737</v>
      </c>
      <c r="AD26" s="72">
        <v>1213201744</v>
      </c>
      <c r="AE26" s="73">
        <v>273637778</v>
      </c>
      <c r="AF26" s="73">
        <f t="shared" si="14"/>
        <v>1486839522</v>
      </c>
      <c r="AG26" s="73">
        <v>2336923787</v>
      </c>
      <c r="AH26" s="73">
        <v>2336923787</v>
      </c>
      <c r="AI26" s="73">
        <v>439041910</v>
      </c>
      <c r="AJ26" s="100">
        <f t="shared" si="15"/>
        <v>0.1878717279709045</v>
      </c>
      <c r="AK26" s="100">
        <f t="shared" si="16"/>
        <v>-0.6790828680971799</v>
      </c>
      <c r="AL26" s="12"/>
      <c r="AM26" s="12"/>
      <c r="AN26" s="12"/>
      <c r="AO26" s="12"/>
    </row>
    <row r="27" spans="1:41" s="13" customFormat="1" ht="12.75">
      <c r="A27" s="29"/>
      <c r="B27" s="40" t="s">
        <v>93</v>
      </c>
      <c r="C27" s="39" t="s">
        <v>94</v>
      </c>
      <c r="D27" s="72">
        <v>2334588811</v>
      </c>
      <c r="E27" s="73">
        <v>387975213</v>
      </c>
      <c r="F27" s="75">
        <f t="shared" si="0"/>
        <v>2722564024</v>
      </c>
      <c r="G27" s="72">
        <v>2341755031</v>
      </c>
      <c r="H27" s="73">
        <v>282314926</v>
      </c>
      <c r="I27" s="75">
        <f t="shared" si="1"/>
        <v>2624069957</v>
      </c>
      <c r="J27" s="72">
        <v>438246288</v>
      </c>
      <c r="K27" s="73">
        <v>19126858</v>
      </c>
      <c r="L27" s="73">
        <f t="shared" si="2"/>
        <v>457373146</v>
      </c>
      <c r="M27" s="100">
        <f t="shared" si="3"/>
        <v>0.1679935318207966</v>
      </c>
      <c r="N27" s="111">
        <v>489397024</v>
      </c>
      <c r="O27" s="112">
        <v>45579556</v>
      </c>
      <c r="P27" s="113">
        <f t="shared" si="4"/>
        <v>534976580</v>
      </c>
      <c r="Q27" s="100">
        <f t="shared" si="5"/>
        <v>0.19649733680606365</v>
      </c>
      <c r="R27" s="111">
        <v>385640244</v>
      </c>
      <c r="S27" s="113">
        <v>26649611</v>
      </c>
      <c r="T27" s="113">
        <f t="shared" si="6"/>
        <v>412289855</v>
      </c>
      <c r="U27" s="100">
        <f t="shared" si="7"/>
        <v>0.1571184693076382</v>
      </c>
      <c r="V27" s="111">
        <v>0</v>
      </c>
      <c r="W27" s="113">
        <v>0</v>
      </c>
      <c r="X27" s="113">
        <f t="shared" si="8"/>
        <v>0</v>
      </c>
      <c r="Y27" s="100">
        <f t="shared" si="9"/>
        <v>0</v>
      </c>
      <c r="Z27" s="72">
        <f t="shared" si="10"/>
        <v>1313283556</v>
      </c>
      <c r="AA27" s="73">
        <f t="shared" si="11"/>
        <v>91356025</v>
      </c>
      <c r="AB27" s="73">
        <f t="shared" si="12"/>
        <v>1404639581</v>
      </c>
      <c r="AC27" s="100">
        <f t="shared" si="13"/>
        <v>0.5352904472889402</v>
      </c>
      <c r="AD27" s="72">
        <v>1368117947</v>
      </c>
      <c r="AE27" s="73">
        <v>91477561</v>
      </c>
      <c r="AF27" s="73">
        <f t="shared" si="14"/>
        <v>1459595508</v>
      </c>
      <c r="AG27" s="73">
        <v>2547805911</v>
      </c>
      <c r="AH27" s="73">
        <v>2547805911</v>
      </c>
      <c r="AI27" s="73">
        <v>546976030</v>
      </c>
      <c r="AJ27" s="100">
        <f t="shared" si="15"/>
        <v>0.21468512481208385</v>
      </c>
      <c r="AK27" s="100">
        <f t="shared" si="16"/>
        <v>-0.7175314306324927</v>
      </c>
      <c r="AL27" s="12"/>
      <c r="AM27" s="12"/>
      <c r="AN27" s="12"/>
      <c r="AO27" s="12"/>
    </row>
    <row r="28" spans="1:41" s="13" customFormat="1" ht="12.75">
      <c r="A28" s="41"/>
      <c r="B28" s="42" t="s">
        <v>614</v>
      </c>
      <c r="C28" s="41"/>
      <c r="D28" s="76">
        <f>SUM(D9:D27)</f>
        <v>59819336462</v>
      </c>
      <c r="E28" s="77">
        <f>SUM(E9:E27)</f>
        <v>6989018567</v>
      </c>
      <c r="F28" s="78">
        <f t="shared" si="0"/>
        <v>66808355029</v>
      </c>
      <c r="G28" s="76">
        <f>SUM(G9:G27)</f>
        <v>60618345403</v>
      </c>
      <c r="H28" s="77">
        <f>SUM(H9:H27)</f>
        <v>7590469979</v>
      </c>
      <c r="I28" s="78">
        <f t="shared" si="1"/>
        <v>68208815382</v>
      </c>
      <c r="J28" s="76">
        <f>SUM(J9:J27)</f>
        <v>21324808161</v>
      </c>
      <c r="K28" s="77">
        <f>SUM(K9:K27)</f>
        <v>1872777274</v>
      </c>
      <c r="L28" s="77">
        <f t="shared" si="2"/>
        <v>23197585435</v>
      </c>
      <c r="M28" s="101">
        <f t="shared" si="3"/>
        <v>0.34722581367151534</v>
      </c>
      <c r="N28" s="114">
        <f>SUM(N9:N27)</f>
        <v>14322864008</v>
      </c>
      <c r="O28" s="115">
        <f>SUM(O9:O27)</f>
        <v>1490752838</v>
      </c>
      <c r="P28" s="116">
        <f t="shared" si="4"/>
        <v>15813616846</v>
      </c>
      <c r="Q28" s="101">
        <f t="shared" si="5"/>
        <v>0.23670118563966536</v>
      </c>
      <c r="R28" s="114">
        <f>SUM(R9:R27)</f>
        <v>20364176425</v>
      </c>
      <c r="S28" s="116">
        <f>SUM(S9:S27)</f>
        <v>1190028679</v>
      </c>
      <c r="T28" s="116">
        <f t="shared" si="6"/>
        <v>21554205104</v>
      </c>
      <c r="U28" s="101">
        <f t="shared" si="7"/>
        <v>0.3160032172276673</v>
      </c>
      <c r="V28" s="114">
        <f>SUM(V9:V27)</f>
        <v>0</v>
      </c>
      <c r="W28" s="116">
        <f>SUM(W9:W27)</f>
        <v>0</v>
      </c>
      <c r="X28" s="116">
        <f t="shared" si="8"/>
        <v>0</v>
      </c>
      <c r="Y28" s="101">
        <f t="shared" si="9"/>
        <v>0</v>
      </c>
      <c r="Z28" s="76">
        <f t="shared" si="10"/>
        <v>56011848594</v>
      </c>
      <c r="AA28" s="77">
        <f t="shared" si="11"/>
        <v>4553558791</v>
      </c>
      <c r="AB28" s="77">
        <f t="shared" si="12"/>
        <v>60565407385</v>
      </c>
      <c r="AC28" s="101">
        <f t="shared" si="13"/>
        <v>0.8879410534519111</v>
      </c>
      <c r="AD28" s="76">
        <f>SUM(AD9:AD27)</f>
        <v>37375784460</v>
      </c>
      <c r="AE28" s="77">
        <f>SUM(AE9:AE27)</f>
        <v>3602631837</v>
      </c>
      <c r="AF28" s="77">
        <f t="shared" si="14"/>
        <v>40978416297</v>
      </c>
      <c r="AG28" s="77">
        <f>SUM(AG9:AG27)</f>
        <v>63358223277</v>
      </c>
      <c r="AH28" s="77">
        <f>SUM(AH9:AH27)</f>
        <v>63358223277</v>
      </c>
      <c r="AI28" s="77">
        <f>SUM(AI9:AI27)</f>
        <v>12839696944</v>
      </c>
      <c r="AJ28" s="101">
        <f t="shared" si="15"/>
        <v>0.20265241479176715</v>
      </c>
      <c r="AK28" s="101">
        <f t="shared" si="16"/>
        <v>-0.47401078295019494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2"/>
      <c r="N29" s="82"/>
      <c r="O29" s="81"/>
      <c r="P29" s="80"/>
      <c r="Q29" s="102"/>
      <c r="R29" s="82"/>
      <c r="S29" s="80"/>
      <c r="T29" s="80"/>
      <c r="U29" s="102"/>
      <c r="V29" s="82"/>
      <c r="W29" s="80"/>
      <c r="X29" s="80"/>
      <c r="Y29" s="102"/>
      <c r="Z29" s="82"/>
      <c r="AA29" s="80"/>
      <c r="AB29" s="81"/>
      <c r="AC29" s="102"/>
      <c r="AD29" s="82"/>
      <c r="AE29" s="80"/>
      <c r="AF29" s="80"/>
      <c r="AG29" s="80"/>
      <c r="AH29" s="80"/>
      <c r="AI29" s="80"/>
      <c r="AJ29" s="102"/>
      <c r="AK29" s="102"/>
      <c r="AL29" s="12"/>
      <c r="AM29" s="12"/>
      <c r="AN29" s="12"/>
      <c r="AO29" s="12"/>
    </row>
    <row r="30" spans="1:41" s="13" customFormat="1" ht="12.7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3"/>
      <c r="N30" s="83"/>
      <c r="O30" s="83"/>
      <c r="P30" s="83"/>
      <c r="Q30" s="103"/>
      <c r="R30" s="83"/>
      <c r="S30" s="83"/>
      <c r="T30" s="83"/>
      <c r="U30" s="103"/>
      <c r="V30" s="83"/>
      <c r="W30" s="83"/>
      <c r="X30" s="83"/>
      <c r="Y30" s="103"/>
      <c r="Z30" s="83"/>
      <c r="AA30" s="83"/>
      <c r="AB30" s="83"/>
      <c r="AC30" s="103"/>
      <c r="AD30" s="83"/>
      <c r="AE30" s="83"/>
      <c r="AF30" s="83"/>
      <c r="AG30" s="83"/>
      <c r="AH30" s="83"/>
      <c r="AI30" s="83"/>
      <c r="AJ30" s="103"/>
      <c r="AK30" s="103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40</v>
      </c>
      <c r="C9" s="64" t="s">
        <v>41</v>
      </c>
      <c r="D9" s="85">
        <v>7507551640</v>
      </c>
      <c r="E9" s="86">
        <v>1660088597</v>
      </c>
      <c r="F9" s="87">
        <f>$D9+$E9</f>
        <v>9167640237</v>
      </c>
      <c r="G9" s="85">
        <v>7725507557</v>
      </c>
      <c r="H9" s="86">
        <v>2035750740</v>
      </c>
      <c r="I9" s="87">
        <f>$G9+$H9</f>
        <v>9761258297</v>
      </c>
      <c r="J9" s="85">
        <v>2044858147</v>
      </c>
      <c r="K9" s="86">
        <v>104113758</v>
      </c>
      <c r="L9" s="88">
        <f>$J9+$K9</f>
        <v>2148971905</v>
      </c>
      <c r="M9" s="105">
        <f>IF($F9=0,0,$L9/$F9)</f>
        <v>0.23440840275634825</v>
      </c>
      <c r="N9" s="85">
        <v>2264657019</v>
      </c>
      <c r="O9" s="86">
        <v>422188507</v>
      </c>
      <c r="P9" s="88">
        <f>$N9+$O9</f>
        <v>2686845526</v>
      </c>
      <c r="Q9" s="105">
        <f>IF($F9=0,0,$P9/$F9)</f>
        <v>0.29307929374846825</v>
      </c>
      <c r="R9" s="85">
        <v>1886793289</v>
      </c>
      <c r="S9" s="86">
        <v>210756826</v>
      </c>
      <c r="T9" s="88">
        <f>$R9+$S9</f>
        <v>2097550115</v>
      </c>
      <c r="U9" s="105">
        <f>IF($I9=0,0,$T9/$I9)</f>
        <v>0.21488521778433584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6196308455</v>
      </c>
      <c r="AA9" s="88">
        <f>$K9+$O9+$S9</f>
        <v>737059091</v>
      </c>
      <c r="AB9" s="88">
        <f>$Z9+$AA9</f>
        <v>6933367546</v>
      </c>
      <c r="AC9" s="105">
        <f>IF($I9=0,0,$AB9/$I9)</f>
        <v>0.7102944451465733</v>
      </c>
      <c r="AD9" s="85">
        <v>5230890394</v>
      </c>
      <c r="AE9" s="86">
        <v>829117631</v>
      </c>
      <c r="AF9" s="88">
        <f>$AD9+$AE9</f>
        <v>6060008025</v>
      </c>
      <c r="AG9" s="86">
        <v>8880421330</v>
      </c>
      <c r="AH9" s="86">
        <v>8880421330</v>
      </c>
      <c r="AI9" s="126">
        <v>1896353798</v>
      </c>
      <c r="AJ9" s="127">
        <f>IF($AH9=0,0,$AI9/$AH9)</f>
        <v>0.21354322362990855</v>
      </c>
      <c r="AK9" s="128">
        <f>IF($AF9=0,0,(($T9/$AF9)-1))</f>
        <v>-0.6538700763519203</v>
      </c>
    </row>
    <row r="10" spans="1:37" ht="12.75">
      <c r="A10" s="62" t="s">
        <v>95</v>
      </c>
      <c r="B10" s="63" t="s">
        <v>52</v>
      </c>
      <c r="C10" s="64" t="s">
        <v>53</v>
      </c>
      <c r="D10" s="85">
        <v>0</v>
      </c>
      <c r="E10" s="86">
        <v>0</v>
      </c>
      <c r="F10" s="87">
        <f aca="true" t="shared" si="0" ref="F10:F55">$D10+$E10</f>
        <v>0</v>
      </c>
      <c r="G10" s="85">
        <v>0</v>
      </c>
      <c r="H10" s="86">
        <v>0</v>
      </c>
      <c r="I10" s="87">
        <f aca="true" t="shared" si="1" ref="I10:I55">$G10+$H10</f>
        <v>0</v>
      </c>
      <c r="J10" s="85">
        <v>0</v>
      </c>
      <c r="K10" s="86">
        <v>0</v>
      </c>
      <c r="L10" s="88">
        <f aca="true" t="shared" si="2" ref="L10:L55">$J10+$K10</f>
        <v>0</v>
      </c>
      <c r="M10" s="105">
        <f aca="true" t="shared" si="3" ref="M10:M55">IF($F10=0,0,$L10/$F10)</f>
        <v>0</v>
      </c>
      <c r="N10" s="85">
        <v>0</v>
      </c>
      <c r="O10" s="86">
        <v>0</v>
      </c>
      <c r="P10" s="88">
        <f aca="true" t="shared" si="4" ref="P10:P55">$N10+$O10</f>
        <v>0</v>
      </c>
      <c r="Q10" s="105">
        <f aca="true" t="shared" si="5" ref="Q10:Q55">IF($F10=0,0,$P10/$F10)</f>
        <v>0</v>
      </c>
      <c r="R10" s="85">
        <v>0</v>
      </c>
      <c r="S10" s="86">
        <v>0</v>
      </c>
      <c r="T10" s="88">
        <f aca="true" t="shared" si="6" ref="T10:T55">$R10+$S10</f>
        <v>0</v>
      </c>
      <c r="U10" s="105">
        <f aca="true" t="shared" si="7" ref="U10:U55">IF($I10=0,0,$T10/$I10)</f>
        <v>0</v>
      </c>
      <c r="V10" s="85">
        <v>0</v>
      </c>
      <c r="W10" s="86">
        <v>0</v>
      </c>
      <c r="X10" s="88">
        <f aca="true" t="shared" si="8" ref="X10:X55">$V10+$W10</f>
        <v>0</v>
      </c>
      <c r="Y10" s="105">
        <f aca="true" t="shared" si="9" ref="Y10:Y55">IF($I10=0,0,$X10/$I10)</f>
        <v>0</v>
      </c>
      <c r="Z10" s="125">
        <f aca="true" t="shared" si="10" ref="Z10:Z55">$J10+$N10+$R10</f>
        <v>0</v>
      </c>
      <c r="AA10" s="88">
        <f aca="true" t="shared" si="11" ref="AA10:AA55">$K10+$O10+$S10</f>
        <v>0</v>
      </c>
      <c r="AB10" s="88">
        <f aca="true" t="shared" si="12" ref="AB10:AB55">$Z10+$AA10</f>
        <v>0</v>
      </c>
      <c r="AC10" s="105">
        <f aca="true" t="shared" si="13" ref="AC10:AC55">IF($I10=0,0,$AB10/$I10)</f>
        <v>0</v>
      </c>
      <c r="AD10" s="85">
        <v>4737475758</v>
      </c>
      <c r="AE10" s="86">
        <v>2471349036</v>
      </c>
      <c r="AF10" s="88">
        <f aca="true" t="shared" si="14" ref="AF10:AF55">$AD10+$AE10</f>
        <v>7208824794</v>
      </c>
      <c r="AG10" s="86">
        <v>22494883556</v>
      </c>
      <c r="AH10" s="86">
        <v>22494883556</v>
      </c>
      <c r="AI10" s="126">
        <v>1390837395</v>
      </c>
      <c r="AJ10" s="127">
        <f aca="true" t="shared" si="15" ref="AJ10:AJ55">IF($AH10=0,0,$AI10/$AH10)</f>
        <v>0.06182905510657892</v>
      </c>
      <c r="AK10" s="128">
        <f aca="true" t="shared" si="16" ref="AK10:AK55">IF($AF10=0,0,(($T10/$AF10)-1))</f>
        <v>-1</v>
      </c>
    </row>
    <row r="11" spans="1:37" ht="16.5">
      <c r="A11" s="65"/>
      <c r="B11" s="66" t="s">
        <v>96</v>
      </c>
      <c r="C11" s="67"/>
      <c r="D11" s="89">
        <f>SUM(D9:D10)</f>
        <v>7507551640</v>
      </c>
      <c r="E11" s="90">
        <f>SUM(E9:E10)</f>
        <v>1660088597</v>
      </c>
      <c r="F11" s="91">
        <f t="shared" si="0"/>
        <v>9167640237</v>
      </c>
      <c r="G11" s="89">
        <f>SUM(G9:G10)</f>
        <v>7725507557</v>
      </c>
      <c r="H11" s="90">
        <f>SUM(H9:H10)</f>
        <v>2035750740</v>
      </c>
      <c r="I11" s="91">
        <f t="shared" si="1"/>
        <v>9761258297</v>
      </c>
      <c r="J11" s="89">
        <f>SUM(J9:J10)</f>
        <v>2044858147</v>
      </c>
      <c r="K11" s="90">
        <f>SUM(K9:K10)</f>
        <v>104113758</v>
      </c>
      <c r="L11" s="90">
        <f t="shared" si="2"/>
        <v>2148971905</v>
      </c>
      <c r="M11" s="106">
        <f t="shared" si="3"/>
        <v>0.23440840275634825</v>
      </c>
      <c r="N11" s="89">
        <f>SUM(N9:N10)</f>
        <v>2264657019</v>
      </c>
      <c r="O11" s="90">
        <f>SUM(O9:O10)</f>
        <v>422188507</v>
      </c>
      <c r="P11" s="90">
        <f t="shared" si="4"/>
        <v>2686845526</v>
      </c>
      <c r="Q11" s="106">
        <f t="shared" si="5"/>
        <v>0.29307929374846825</v>
      </c>
      <c r="R11" s="89">
        <f>SUM(R9:R10)</f>
        <v>1886793289</v>
      </c>
      <c r="S11" s="90">
        <f>SUM(S9:S10)</f>
        <v>210756826</v>
      </c>
      <c r="T11" s="90">
        <f t="shared" si="6"/>
        <v>2097550115</v>
      </c>
      <c r="U11" s="106">
        <f t="shared" si="7"/>
        <v>0.21488521778433584</v>
      </c>
      <c r="V11" s="89">
        <f>SUM(V9:V10)</f>
        <v>0</v>
      </c>
      <c r="W11" s="90">
        <f>SUM(W9:W10)</f>
        <v>0</v>
      </c>
      <c r="X11" s="90">
        <f t="shared" si="8"/>
        <v>0</v>
      </c>
      <c r="Y11" s="106">
        <f t="shared" si="9"/>
        <v>0</v>
      </c>
      <c r="Z11" s="89">
        <f t="shared" si="10"/>
        <v>6196308455</v>
      </c>
      <c r="AA11" s="90">
        <f t="shared" si="11"/>
        <v>737059091</v>
      </c>
      <c r="AB11" s="90">
        <f t="shared" si="12"/>
        <v>6933367546</v>
      </c>
      <c r="AC11" s="106">
        <f t="shared" si="13"/>
        <v>0.7102944451465733</v>
      </c>
      <c r="AD11" s="89">
        <f>SUM(AD9:AD10)</f>
        <v>9968366152</v>
      </c>
      <c r="AE11" s="90">
        <f>SUM(AE9:AE10)</f>
        <v>3300466667</v>
      </c>
      <c r="AF11" s="90">
        <f t="shared" si="14"/>
        <v>13268832819</v>
      </c>
      <c r="AG11" s="90">
        <f>SUM(AG9:AG10)</f>
        <v>31375304886</v>
      </c>
      <c r="AH11" s="90">
        <f>SUM(AH9:AH10)</f>
        <v>31375304886</v>
      </c>
      <c r="AI11" s="91">
        <f>SUM(AI9:AI10)</f>
        <v>3287191193</v>
      </c>
      <c r="AJ11" s="129">
        <f t="shared" si="15"/>
        <v>0.10477001593908909</v>
      </c>
      <c r="AK11" s="130">
        <f t="shared" si="16"/>
        <v>-0.841919018529161</v>
      </c>
    </row>
    <row r="12" spans="1:37" ht="12.75">
      <c r="A12" s="62" t="s">
        <v>97</v>
      </c>
      <c r="B12" s="63" t="s">
        <v>98</v>
      </c>
      <c r="C12" s="64" t="s">
        <v>99</v>
      </c>
      <c r="D12" s="85">
        <v>453572495</v>
      </c>
      <c r="E12" s="86">
        <v>59820250</v>
      </c>
      <c r="F12" s="87">
        <f t="shared" si="0"/>
        <v>513392745</v>
      </c>
      <c r="G12" s="85">
        <v>621475071</v>
      </c>
      <c r="H12" s="86">
        <v>49371250</v>
      </c>
      <c r="I12" s="87">
        <f t="shared" si="1"/>
        <v>670846321</v>
      </c>
      <c r="J12" s="85">
        <v>145642914</v>
      </c>
      <c r="K12" s="86">
        <v>4881670</v>
      </c>
      <c r="L12" s="88">
        <f t="shared" si="2"/>
        <v>150524584</v>
      </c>
      <c r="M12" s="105">
        <f t="shared" si="3"/>
        <v>0.29319577548763376</v>
      </c>
      <c r="N12" s="85">
        <v>96533153</v>
      </c>
      <c r="O12" s="86">
        <v>9544636</v>
      </c>
      <c r="P12" s="88">
        <f t="shared" si="4"/>
        <v>106077789</v>
      </c>
      <c r="Q12" s="105">
        <f t="shared" si="5"/>
        <v>0.20662112979411112</v>
      </c>
      <c r="R12" s="85">
        <v>79356023</v>
      </c>
      <c r="S12" s="86">
        <v>8788298</v>
      </c>
      <c r="T12" s="88">
        <f t="shared" si="6"/>
        <v>88144321</v>
      </c>
      <c r="U12" s="105">
        <f t="shared" si="7"/>
        <v>0.13139271728971738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321532090</v>
      </c>
      <c r="AA12" s="88">
        <f t="shared" si="11"/>
        <v>23214604</v>
      </c>
      <c r="AB12" s="88">
        <f t="shared" si="12"/>
        <v>344746694</v>
      </c>
      <c r="AC12" s="105">
        <f t="shared" si="13"/>
        <v>0.5138981659556571</v>
      </c>
      <c r="AD12" s="85">
        <v>297974293</v>
      </c>
      <c r="AE12" s="86">
        <v>27501286</v>
      </c>
      <c r="AF12" s="88">
        <f t="shared" si="14"/>
        <v>325475579</v>
      </c>
      <c r="AG12" s="86">
        <v>391840767</v>
      </c>
      <c r="AH12" s="86">
        <v>391840767</v>
      </c>
      <c r="AI12" s="126">
        <v>82383231</v>
      </c>
      <c r="AJ12" s="127">
        <f t="shared" si="15"/>
        <v>0.2102467071783779</v>
      </c>
      <c r="AK12" s="128">
        <f t="shared" si="16"/>
        <v>-0.7291829965528689</v>
      </c>
    </row>
    <row r="13" spans="1:37" ht="12.75">
      <c r="A13" s="62" t="s">
        <v>97</v>
      </c>
      <c r="B13" s="63" t="s">
        <v>100</v>
      </c>
      <c r="C13" s="64" t="s">
        <v>101</v>
      </c>
      <c r="D13" s="85">
        <v>260677240</v>
      </c>
      <c r="E13" s="86">
        <v>37580350</v>
      </c>
      <c r="F13" s="87">
        <f t="shared" si="0"/>
        <v>298257590</v>
      </c>
      <c r="G13" s="85">
        <v>266467555</v>
      </c>
      <c r="H13" s="86">
        <v>35365076</v>
      </c>
      <c r="I13" s="87">
        <f t="shared" si="1"/>
        <v>301832631</v>
      </c>
      <c r="J13" s="85">
        <v>86748596</v>
      </c>
      <c r="K13" s="86">
        <v>6754889</v>
      </c>
      <c r="L13" s="88">
        <f t="shared" si="2"/>
        <v>93503485</v>
      </c>
      <c r="M13" s="105">
        <f t="shared" si="3"/>
        <v>0.31349909653598423</v>
      </c>
      <c r="N13" s="85">
        <v>71806032</v>
      </c>
      <c r="O13" s="86">
        <v>10606188</v>
      </c>
      <c r="P13" s="88">
        <f t="shared" si="4"/>
        <v>82412220</v>
      </c>
      <c r="Q13" s="105">
        <f t="shared" si="5"/>
        <v>0.27631223064599963</v>
      </c>
      <c r="R13" s="85">
        <v>54842706</v>
      </c>
      <c r="S13" s="86">
        <v>2403825</v>
      </c>
      <c r="T13" s="88">
        <f t="shared" si="6"/>
        <v>57246531</v>
      </c>
      <c r="U13" s="105">
        <f t="shared" si="7"/>
        <v>0.1896631613697195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213397334</v>
      </c>
      <c r="AA13" s="88">
        <f t="shared" si="11"/>
        <v>19764902</v>
      </c>
      <c r="AB13" s="88">
        <f t="shared" si="12"/>
        <v>233162236</v>
      </c>
      <c r="AC13" s="105">
        <f t="shared" si="13"/>
        <v>0.7724884987667221</v>
      </c>
      <c r="AD13" s="85">
        <v>199081541</v>
      </c>
      <c r="AE13" s="86">
        <v>23836560</v>
      </c>
      <c r="AF13" s="88">
        <f t="shared" si="14"/>
        <v>222918101</v>
      </c>
      <c r="AG13" s="86">
        <v>263543252</v>
      </c>
      <c r="AH13" s="86">
        <v>263543252</v>
      </c>
      <c r="AI13" s="126">
        <v>64476771</v>
      </c>
      <c r="AJ13" s="127">
        <f t="shared" si="15"/>
        <v>0.24465346963237747</v>
      </c>
      <c r="AK13" s="128">
        <f t="shared" si="16"/>
        <v>-0.7431947843481763</v>
      </c>
    </row>
    <row r="14" spans="1:37" ht="12.75">
      <c r="A14" s="62" t="s">
        <v>97</v>
      </c>
      <c r="B14" s="63" t="s">
        <v>102</v>
      </c>
      <c r="C14" s="64" t="s">
        <v>103</v>
      </c>
      <c r="D14" s="85">
        <v>569153848</v>
      </c>
      <c r="E14" s="86">
        <v>41260672</v>
      </c>
      <c r="F14" s="87">
        <f t="shared" si="0"/>
        <v>610414520</v>
      </c>
      <c r="G14" s="85">
        <v>585165824</v>
      </c>
      <c r="H14" s="86">
        <v>66686608</v>
      </c>
      <c r="I14" s="87">
        <f t="shared" si="1"/>
        <v>651852432</v>
      </c>
      <c r="J14" s="85">
        <v>191001404</v>
      </c>
      <c r="K14" s="86">
        <v>12102578</v>
      </c>
      <c r="L14" s="88">
        <f t="shared" si="2"/>
        <v>203103982</v>
      </c>
      <c r="M14" s="105">
        <f t="shared" si="3"/>
        <v>0.3327312430248219</v>
      </c>
      <c r="N14" s="85">
        <v>123305353</v>
      </c>
      <c r="O14" s="86">
        <v>9107122</v>
      </c>
      <c r="P14" s="88">
        <f t="shared" si="4"/>
        <v>132412475</v>
      </c>
      <c r="Q14" s="105">
        <f t="shared" si="5"/>
        <v>0.21692222360634542</v>
      </c>
      <c r="R14" s="85">
        <v>122283508</v>
      </c>
      <c r="S14" s="86">
        <v>8471594</v>
      </c>
      <c r="T14" s="88">
        <f t="shared" si="6"/>
        <v>130755102</v>
      </c>
      <c r="U14" s="105">
        <f t="shared" si="7"/>
        <v>0.2005900347703236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436590265</v>
      </c>
      <c r="AA14" s="88">
        <f t="shared" si="11"/>
        <v>29681294</v>
      </c>
      <c r="AB14" s="88">
        <f t="shared" si="12"/>
        <v>466271559</v>
      </c>
      <c r="AC14" s="105">
        <f t="shared" si="13"/>
        <v>0.7153023232104778</v>
      </c>
      <c r="AD14" s="85">
        <v>389553925</v>
      </c>
      <c r="AE14" s="86">
        <v>32123552</v>
      </c>
      <c r="AF14" s="88">
        <f t="shared" si="14"/>
        <v>421677477</v>
      </c>
      <c r="AG14" s="86">
        <v>523488279</v>
      </c>
      <c r="AH14" s="86">
        <v>523488279</v>
      </c>
      <c r="AI14" s="126">
        <v>118040424</v>
      </c>
      <c r="AJ14" s="127">
        <f t="shared" si="15"/>
        <v>0.2254881890106273</v>
      </c>
      <c r="AK14" s="128">
        <f t="shared" si="16"/>
        <v>-0.6899167986626897</v>
      </c>
    </row>
    <row r="15" spans="1:37" ht="12.75">
      <c r="A15" s="62" t="s">
        <v>97</v>
      </c>
      <c r="B15" s="63" t="s">
        <v>104</v>
      </c>
      <c r="C15" s="64" t="s">
        <v>105</v>
      </c>
      <c r="D15" s="85">
        <v>429146836</v>
      </c>
      <c r="E15" s="86">
        <v>44318047</v>
      </c>
      <c r="F15" s="87">
        <f t="shared" si="0"/>
        <v>473464883</v>
      </c>
      <c r="G15" s="85">
        <v>459579078</v>
      </c>
      <c r="H15" s="86">
        <v>206574493</v>
      </c>
      <c r="I15" s="87">
        <f t="shared" si="1"/>
        <v>666153571</v>
      </c>
      <c r="J15" s="85">
        <v>132448641</v>
      </c>
      <c r="K15" s="86">
        <v>10939245</v>
      </c>
      <c r="L15" s="88">
        <f t="shared" si="2"/>
        <v>143387886</v>
      </c>
      <c r="M15" s="105">
        <f t="shared" si="3"/>
        <v>0.30284798545449887</v>
      </c>
      <c r="N15" s="85">
        <v>123469307</v>
      </c>
      <c r="O15" s="86">
        <v>31873139</v>
      </c>
      <c r="P15" s="88">
        <f t="shared" si="4"/>
        <v>155342446</v>
      </c>
      <c r="Q15" s="105">
        <f t="shared" si="5"/>
        <v>0.3280970808557305</v>
      </c>
      <c r="R15" s="85">
        <v>103547638</v>
      </c>
      <c r="S15" s="86">
        <v>56608872</v>
      </c>
      <c r="T15" s="88">
        <f t="shared" si="6"/>
        <v>160156510</v>
      </c>
      <c r="U15" s="105">
        <f t="shared" si="7"/>
        <v>0.24041980253829487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359465586</v>
      </c>
      <c r="AA15" s="88">
        <f t="shared" si="11"/>
        <v>99421256</v>
      </c>
      <c r="AB15" s="88">
        <f t="shared" si="12"/>
        <v>458886842</v>
      </c>
      <c r="AC15" s="105">
        <f t="shared" si="13"/>
        <v>0.6888604399600223</v>
      </c>
      <c r="AD15" s="85">
        <v>324006961</v>
      </c>
      <c r="AE15" s="86">
        <v>22152258</v>
      </c>
      <c r="AF15" s="88">
        <f t="shared" si="14"/>
        <v>346159219</v>
      </c>
      <c r="AG15" s="86">
        <v>458140793</v>
      </c>
      <c r="AH15" s="86">
        <v>458140793</v>
      </c>
      <c r="AI15" s="126">
        <v>110172732</v>
      </c>
      <c r="AJ15" s="127">
        <f t="shared" si="15"/>
        <v>0.2404778916947481</v>
      </c>
      <c r="AK15" s="128">
        <f t="shared" si="16"/>
        <v>-0.53733281909213</v>
      </c>
    </row>
    <row r="16" spans="1:37" ht="12.75">
      <c r="A16" s="62" t="s">
        <v>97</v>
      </c>
      <c r="B16" s="63" t="s">
        <v>106</v>
      </c>
      <c r="C16" s="64" t="s">
        <v>107</v>
      </c>
      <c r="D16" s="85">
        <v>220223723</v>
      </c>
      <c r="E16" s="86">
        <v>45940000</v>
      </c>
      <c r="F16" s="87">
        <f t="shared" si="0"/>
        <v>266163723</v>
      </c>
      <c r="G16" s="85">
        <v>221618120</v>
      </c>
      <c r="H16" s="86">
        <v>42081660</v>
      </c>
      <c r="I16" s="87">
        <f t="shared" si="1"/>
        <v>263699780</v>
      </c>
      <c r="J16" s="85">
        <v>64132081</v>
      </c>
      <c r="K16" s="86">
        <v>4443585</v>
      </c>
      <c r="L16" s="88">
        <f t="shared" si="2"/>
        <v>68575666</v>
      </c>
      <c r="M16" s="105">
        <f t="shared" si="3"/>
        <v>0.2576446753414251</v>
      </c>
      <c r="N16" s="85">
        <v>64061293</v>
      </c>
      <c r="O16" s="86">
        <v>6591209</v>
      </c>
      <c r="P16" s="88">
        <f t="shared" si="4"/>
        <v>70652502</v>
      </c>
      <c r="Q16" s="105">
        <f t="shared" si="5"/>
        <v>0.2654475268216773</v>
      </c>
      <c r="R16" s="85">
        <v>183887065</v>
      </c>
      <c r="S16" s="86">
        <v>1395018679</v>
      </c>
      <c r="T16" s="88">
        <f t="shared" si="6"/>
        <v>1578905744</v>
      </c>
      <c r="U16" s="105">
        <f t="shared" si="7"/>
        <v>5.987512556893297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312080439</v>
      </c>
      <c r="AA16" s="88">
        <f t="shared" si="11"/>
        <v>1406053473</v>
      </c>
      <c r="AB16" s="88">
        <f t="shared" si="12"/>
        <v>1718133912</v>
      </c>
      <c r="AC16" s="105">
        <f t="shared" si="13"/>
        <v>6.51549239821133</v>
      </c>
      <c r="AD16" s="85">
        <v>129222532</v>
      </c>
      <c r="AE16" s="86">
        <v>44876098</v>
      </c>
      <c r="AF16" s="88">
        <f t="shared" si="14"/>
        <v>174098630</v>
      </c>
      <c r="AG16" s="86">
        <v>287041253</v>
      </c>
      <c r="AH16" s="86">
        <v>287041253</v>
      </c>
      <c r="AI16" s="126">
        <v>59055760</v>
      </c>
      <c r="AJ16" s="127">
        <f t="shared" si="15"/>
        <v>0.20573962586485783</v>
      </c>
      <c r="AK16" s="128">
        <f t="shared" si="16"/>
        <v>8.0690302617545</v>
      </c>
    </row>
    <row r="17" spans="1:37" ht="12.75">
      <c r="A17" s="62" t="s">
        <v>97</v>
      </c>
      <c r="B17" s="63" t="s">
        <v>108</v>
      </c>
      <c r="C17" s="64" t="s">
        <v>109</v>
      </c>
      <c r="D17" s="85">
        <v>906005337</v>
      </c>
      <c r="E17" s="86">
        <v>56912490</v>
      </c>
      <c r="F17" s="87">
        <f t="shared" si="0"/>
        <v>962917827</v>
      </c>
      <c r="G17" s="85">
        <v>922857698</v>
      </c>
      <c r="H17" s="86">
        <v>85163746</v>
      </c>
      <c r="I17" s="87">
        <f t="shared" si="1"/>
        <v>1008021444</v>
      </c>
      <c r="J17" s="85">
        <v>299289820</v>
      </c>
      <c r="K17" s="86">
        <v>3222774</v>
      </c>
      <c r="L17" s="88">
        <f t="shared" si="2"/>
        <v>302512594</v>
      </c>
      <c r="M17" s="105">
        <f t="shared" si="3"/>
        <v>0.3141624191780593</v>
      </c>
      <c r="N17" s="85">
        <v>231535658</v>
      </c>
      <c r="O17" s="86">
        <v>11871263</v>
      </c>
      <c r="P17" s="88">
        <f t="shared" si="4"/>
        <v>243406921</v>
      </c>
      <c r="Q17" s="105">
        <f t="shared" si="5"/>
        <v>0.25278057397518716</v>
      </c>
      <c r="R17" s="85">
        <v>191305386</v>
      </c>
      <c r="S17" s="86">
        <v>19294764</v>
      </c>
      <c r="T17" s="88">
        <f t="shared" si="6"/>
        <v>210600150</v>
      </c>
      <c r="U17" s="105">
        <f t="shared" si="7"/>
        <v>0.20892427562285074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722130864</v>
      </c>
      <c r="AA17" s="88">
        <f t="shared" si="11"/>
        <v>34388801</v>
      </c>
      <c r="AB17" s="88">
        <f t="shared" si="12"/>
        <v>756519665</v>
      </c>
      <c r="AC17" s="105">
        <f t="shared" si="13"/>
        <v>0.7504995746896035</v>
      </c>
      <c r="AD17" s="85">
        <v>662082931</v>
      </c>
      <c r="AE17" s="86">
        <v>78706412</v>
      </c>
      <c r="AF17" s="88">
        <f t="shared" si="14"/>
        <v>740789343</v>
      </c>
      <c r="AG17" s="86">
        <v>929802900</v>
      </c>
      <c r="AH17" s="86">
        <v>929802900</v>
      </c>
      <c r="AI17" s="126">
        <v>227366909</v>
      </c>
      <c r="AJ17" s="127">
        <f t="shared" si="15"/>
        <v>0.24453237239849435</v>
      </c>
      <c r="AK17" s="128">
        <f t="shared" si="16"/>
        <v>-0.7157084507356364</v>
      </c>
    </row>
    <row r="18" spans="1:37" ht="12.75">
      <c r="A18" s="62" t="s">
        <v>97</v>
      </c>
      <c r="B18" s="63" t="s">
        <v>110</v>
      </c>
      <c r="C18" s="64" t="s">
        <v>111</v>
      </c>
      <c r="D18" s="85">
        <v>166604036</v>
      </c>
      <c r="E18" s="86">
        <v>25611500</v>
      </c>
      <c r="F18" s="87">
        <f t="shared" si="0"/>
        <v>192215536</v>
      </c>
      <c r="G18" s="85">
        <v>150546818</v>
      </c>
      <c r="H18" s="86">
        <v>28161842</v>
      </c>
      <c r="I18" s="87">
        <f t="shared" si="1"/>
        <v>178708660</v>
      </c>
      <c r="J18" s="85">
        <v>54405126</v>
      </c>
      <c r="K18" s="86">
        <v>958768</v>
      </c>
      <c r="L18" s="88">
        <f t="shared" si="2"/>
        <v>55363894</v>
      </c>
      <c r="M18" s="105">
        <f t="shared" si="3"/>
        <v>0.28803027659533204</v>
      </c>
      <c r="N18" s="85">
        <v>37493272</v>
      </c>
      <c r="O18" s="86">
        <v>2373590</v>
      </c>
      <c r="P18" s="88">
        <f t="shared" si="4"/>
        <v>39866862</v>
      </c>
      <c r="Q18" s="105">
        <f t="shared" si="5"/>
        <v>0.2074070745249229</v>
      </c>
      <c r="R18" s="85">
        <v>17321672</v>
      </c>
      <c r="S18" s="86">
        <v>5350950</v>
      </c>
      <c r="T18" s="88">
        <f t="shared" si="6"/>
        <v>22672622</v>
      </c>
      <c r="U18" s="105">
        <f t="shared" si="7"/>
        <v>0.12686918473900483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109220070</v>
      </c>
      <c r="AA18" s="88">
        <f t="shared" si="11"/>
        <v>8683308</v>
      </c>
      <c r="AB18" s="88">
        <f t="shared" si="12"/>
        <v>117903378</v>
      </c>
      <c r="AC18" s="105">
        <f t="shared" si="13"/>
        <v>0.6597519001037778</v>
      </c>
      <c r="AD18" s="85">
        <v>112002746</v>
      </c>
      <c r="AE18" s="86">
        <v>17174581</v>
      </c>
      <c r="AF18" s="88">
        <f t="shared" si="14"/>
        <v>129177327</v>
      </c>
      <c r="AG18" s="86">
        <v>181803575</v>
      </c>
      <c r="AH18" s="86">
        <v>181803575</v>
      </c>
      <c r="AI18" s="126">
        <v>39036235</v>
      </c>
      <c r="AJ18" s="127">
        <f t="shared" si="15"/>
        <v>0.21471654229021625</v>
      </c>
      <c r="AK18" s="128">
        <f t="shared" si="16"/>
        <v>-0.8244845088023844</v>
      </c>
    </row>
    <row r="19" spans="1:37" ht="12.75">
      <c r="A19" s="62" t="s">
        <v>112</v>
      </c>
      <c r="B19" s="63" t="s">
        <v>113</v>
      </c>
      <c r="C19" s="64" t="s">
        <v>114</v>
      </c>
      <c r="D19" s="85">
        <v>164212281</v>
      </c>
      <c r="E19" s="86">
        <v>5093700</v>
      </c>
      <c r="F19" s="87">
        <f t="shared" si="0"/>
        <v>169305981</v>
      </c>
      <c r="G19" s="85">
        <v>170932762</v>
      </c>
      <c r="H19" s="86">
        <v>6812200</v>
      </c>
      <c r="I19" s="87">
        <f t="shared" si="1"/>
        <v>177744962</v>
      </c>
      <c r="J19" s="85">
        <v>48026828</v>
      </c>
      <c r="K19" s="86">
        <v>318181</v>
      </c>
      <c r="L19" s="88">
        <f t="shared" si="2"/>
        <v>48345009</v>
      </c>
      <c r="M19" s="105">
        <f t="shared" si="3"/>
        <v>0.2855481461106799</v>
      </c>
      <c r="N19" s="85">
        <v>35965666</v>
      </c>
      <c r="O19" s="86">
        <v>881322</v>
      </c>
      <c r="P19" s="88">
        <f t="shared" si="4"/>
        <v>36846988</v>
      </c>
      <c r="Q19" s="105">
        <f t="shared" si="5"/>
        <v>0.21763547739048864</v>
      </c>
      <c r="R19" s="85">
        <v>26916871</v>
      </c>
      <c r="S19" s="86">
        <v>535612</v>
      </c>
      <c r="T19" s="88">
        <f t="shared" si="6"/>
        <v>27452483</v>
      </c>
      <c r="U19" s="105">
        <f t="shared" si="7"/>
        <v>0.15444872637234017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110909365</v>
      </c>
      <c r="AA19" s="88">
        <f t="shared" si="11"/>
        <v>1735115</v>
      </c>
      <c r="AB19" s="88">
        <f t="shared" si="12"/>
        <v>112644480</v>
      </c>
      <c r="AC19" s="105">
        <f t="shared" si="13"/>
        <v>0.633742181677138</v>
      </c>
      <c r="AD19" s="85">
        <v>105179005</v>
      </c>
      <c r="AE19" s="86">
        <v>1320569</v>
      </c>
      <c r="AF19" s="88">
        <f t="shared" si="14"/>
        <v>106499574</v>
      </c>
      <c r="AG19" s="86">
        <v>150393000</v>
      </c>
      <c r="AH19" s="86">
        <v>150393000</v>
      </c>
      <c r="AI19" s="126">
        <v>29252687</v>
      </c>
      <c r="AJ19" s="127">
        <f t="shared" si="15"/>
        <v>0.19450830158318538</v>
      </c>
      <c r="AK19" s="128">
        <f t="shared" si="16"/>
        <v>-0.7422291754894719</v>
      </c>
    </row>
    <row r="20" spans="1:37" ht="16.5">
      <c r="A20" s="65"/>
      <c r="B20" s="66" t="s">
        <v>115</v>
      </c>
      <c r="C20" s="67"/>
      <c r="D20" s="89">
        <f>SUM(D12:D19)</f>
        <v>3169595796</v>
      </c>
      <c r="E20" s="90">
        <f>SUM(E12:E19)</f>
        <v>316537009</v>
      </c>
      <c r="F20" s="91">
        <f t="shared" si="0"/>
        <v>3486132805</v>
      </c>
      <c r="G20" s="89">
        <f>SUM(G12:G19)</f>
        <v>3398642926</v>
      </c>
      <c r="H20" s="90">
        <f>SUM(H12:H19)</f>
        <v>520216875</v>
      </c>
      <c r="I20" s="91">
        <f t="shared" si="1"/>
        <v>3918859801</v>
      </c>
      <c r="J20" s="89">
        <f>SUM(J12:J19)</f>
        <v>1021695410</v>
      </c>
      <c r="K20" s="90">
        <f>SUM(K12:K19)</f>
        <v>43621690</v>
      </c>
      <c r="L20" s="90">
        <f t="shared" si="2"/>
        <v>1065317100</v>
      </c>
      <c r="M20" s="106">
        <f t="shared" si="3"/>
        <v>0.3055870672718104</v>
      </c>
      <c r="N20" s="89">
        <f>SUM(N12:N19)</f>
        <v>784169734</v>
      </c>
      <c r="O20" s="90">
        <f>SUM(O12:O19)</f>
        <v>82848469</v>
      </c>
      <c r="P20" s="90">
        <f t="shared" si="4"/>
        <v>867018203</v>
      </c>
      <c r="Q20" s="106">
        <f t="shared" si="5"/>
        <v>0.24870486911929335</v>
      </c>
      <c r="R20" s="89">
        <f>SUM(R12:R19)</f>
        <v>779460869</v>
      </c>
      <c r="S20" s="90">
        <f>SUM(S12:S19)</f>
        <v>1496472594</v>
      </c>
      <c r="T20" s="90">
        <f t="shared" si="6"/>
        <v>2275933463</v>
      </c>
      <c r="U20" s="106">
        <f t="shared" si="7"/>
        <v>0.5807641963663094</v>
      </c>
      <c r="V20" s="89">
        <f>SUM(V12:V19)</f>
        <v>0</v>
      </c>
      <c r="W20" s="90">
        <f>SUM(W12:W19)</f>
        <v>0</v>
      </c>
      <c r="X20" s="90">
        <f t="shared" si="8"/>
        <v>0</v>
      </c>
      <c r="Y20" s="106">
        <f t="shared" si="9"/>
        <v>0</v>
      </c>
      <c r="Z20" s="89">
        <f t="shared" si="10"/>
        <v>2585326013</v>
      </c>
      <c r="AA20" s="90">
        <f t="shared" si="11"/>
        <v>1622942753</v>
      </c>
      <c r="AB20" s="90">
        <f t="shared" si="12"/>
        <v>4208268766</v>
      </c>
      <c r="AC20" s="106">
        <f t="shared" si="13"/>
        <v>1.0738502982235163</v>
      </c>
      <c r="AD20" s="89">
        <f>SUM(AD12:AD19)</f>
        <v>2219103934</v>
      </c>
      <c r="AE20" s="90">
        <f>SUM(AE12:AE19)</f>
        <v>247691316</v>
      </c>
      <c r="AF20" s="90">
        <f t="shared" si="14"/>
        <v>2466795250</v>
      </c>
      <c r="AG20" s="90">
        <f>SUM(AG12:AG19)</f>
        <v>3186053819</v>
      </c>
      <c r="AH20" s="90">
        <f>SUM(AH12:AH19)</f>
        <v>3186053819</v>
      </c>
      <c r="AI20" s="91">
        <f>SUM(AI12:AI19)</f>
        <v>729784749</v>
      </c>
      <c r="AJ20" s="129">
        <f t="shared" si="15"/>
        <v>0.2290560017059147</v>
      </c>
      <c r="AK20" s="130">
        <f t="shared" si="16"/>
        <v>-0.07737236683912052</v>
      </c>
    </row>
    <row r="21" spans="1:37" ht="12.75">
      <c r="A21" s="62" t="s">
        <v>97</v>
      </c>
      <c r="B21" s="63" t="s">
        <v>116</v>
      </c>
      <c r="C21" s="64" t="s">
        <v>117</v>
      </c>
      <c r="D21" s="85">
        <v>312357000</v>
      </c>
      <c r="E21" s="86">
        <v>83150688</v>
      </c>
      <c r="F21" s="87">
        <f t="shared" si="0"/>
        <v>395507688</v>
      </c>
      <c r="G21" s="85">
        <v>366058366</v>
      </c>
      <c r="H21" s="86">
        <v>107141938</v>
      </c>
      <c r="I21" s="87">
        <f t="shared" si="1"/>
        <v>473200304</v>
      </c>
      <c r="J21" s="85">
        <v>124180559</v>
      </c>
      <c r="K21" s="86">
        <v>12208446</v>
      </c>
      <c r="L21" s="88">
        <f t="shared" si="2"/>
        <v>136389005</v>
      </c>
      <c r="M21" s="105">
        <f t="shared" si="3"/>
        <v>0.344845395268271</v>
      </c>
      <c r="N21" s="85">
        <v>142068845</v>
      </c>
      <c r="O21" s="86">
        <v>14016625</v>
      </c>
      <c r="P21" s="88">
        <f t="shared" si="4"/>
        <v>156085470</v>
      </c>
      <c r="Q21" s="105">
        <f t="shared" si="5"/>
        <v>0.39464585578422434</v>
      </c>
      <c r="R21" s="85">
        <v>84589197</v>
      </c>
      <c r="S21" s="86">
        <v>12222952</v>
      </c>
      <c r="T21" s="88">
        <f t="shared" si="6"/>
        <v>96812149</v>
      </c>
      <c r="U21" s="105">
        <f t="shared" si="7"/>
        <v>0.20459020880088022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350838601</v>
      </c>
      <c r="AA21" s="88">
        <f t="shared" si="11"/>
        <v>38448023</v>
      </c>
      <c r="AB21" s="88">
        <f t="shared" si="12"/>
        <v>389286624</v>
      </c>
      <c r="AC21" s="105">
        <f t="shared" si="13"/>
        <v>0.82266773860737</v>
      </c>
      <c r="AD21" s="85">
        <v>490464890</v>
      </c>
      <c r="AE21" s="86">
        <v>132893270</v>
      </c>
      <c r="AF21" s="88">
        <f t="shared" si="14"/>
        <v>623358160</v>
      </c>
      <c r="AG21" s="86">
        <v>387649824</v>
      </c>
      <c r="AH21" s="86">
        <v>387649824</v>
      </c>
      <c r="AI21" s="126">
        <v>384534344</v>
      </c>
      <c r="AJ21" s="127">
        <f t="shared" si="15"/>
        <v>0.9919631589978485</v>
      </c>
      <c r="AK21" s="128">
        <f t="shared" si="16"/>
        <v>-0.8446925776988304</v>
      </c>
    </row>
    <row r="22" spans="1:37" ht="12.75">
      <c r="A22" s="62" t="s">
        <v>97</v>
      </c>
      <c r="B22" s="63" t="s">
        <v>118</v>
      </c>
      <c r="C22" s="64" t="s">
        <v>119</v>
      </c>
      <c r="D22" s="85">
        <v>377051628</v>
      </c>
      <c r="E22" s="86">
        <v>94709299</v>
      </c>
      <c r="F22" s="87">
        <f t="shared" si="0"/>
        <v>471760927</v>
      </c>
      <c r="G22" s="85">
        <v>440149665</v>
      </c>
      <c r="H22" s="86">
        <v>159205104</v>
      </c>
      <c r="I22" s="87">
        <f t="shared" si="1"/>
        <v>599354769</v>
      </c>
      <c r="J22" s="85">
        <v>141283019</v>
      </c>
      <c r="K22" s="86">
        <v>1473210</v>
      </c>
      <c r="L22" s="88">
        <f t="shared" si="2"/>
        <v>142756229</v>
      </c>
      <c r="M22" s="105">
        <f t="shared" si="3"/>
        <v>0.30260290929095957</v>
      </c>
      <c r="N22" s="85">
        <v>27411966</v>
      </c>
      <c r="O22" s="86">
        <v>27775018</v>
      </c>
      <c r="P22" s="88">
        <f t="shared" si="4"/>
        <v>55186984</v>
      </c>
      <c r="Q22" s="105">
        <f t="shared" si="5"/>
        <v>0.11698082829992404</v>
      </c>
      <c r="R22" s="85">
        <v>220275383</v>
      </c>
      <c r="S22" s="86">
        <v>46869117</v>
      </c>
      <c r="T22" s="88">
        <f t="shared" si="6"/>
        <v>267144500</v>
      </c>
      <c r="U22" s="105">
        <f t="shared" si="7"/>
        <v>0.4457201541012515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388970368</v>
      </c>
      <c r="AA22" s="88">
        <f t="shared" si="11"/>
        <v>76117345</v>
      </c>
      <c r="AB22" s="88">
        <f t="shared" si="12"/>
        <v>465087713</v>
      </c>
      <c r="AC22" s="105">
        <f t="shared" si="13"/>
        <v>0.7759806663021647</v>
      </c>
      <c r="AD22" s="85">
        <v>270766323</v>
      </c>
      <c r="AE22" s="86">
        <v>29351899</v>
      </c>
      <c r="AF22" s="88">
        <f t="shared" si="14"/>
        <v>300118222</v>
      </c>
      <c r="AG22" s="86">
        <v>421532843</v>
      </c>
      <c r="AH22" s="86">
        <v>421532843</v>
      </c>
      <c r="AI22" s="126">
        <v>121235424</v>
      </c>
      <c r="AJ22" s="127">
        <f t="shared" si="15"/>
        <v>0.2876061166128401</v>
      </c>
      <c r="AK22" s="128">
        <f t="shared" si="16"/>
        <v>-0.10986911018018763</v>
      </c>
    </row>
    <row r="23" spans="1:37" ht="12.75">
      <c r="A23" s="62" t="s">
        <v>97</v>
      </c>
      <c r="B23" s="63" t="s">
        <v>120</v>
      </c>
      <c r="C23" s="64" t="s">
        <v>121</v>
      </c>
      <c r="D23" s="85">
        <v>103151956</v>
      </c>
      <c r="E23" s="86">
        <v>9537044</v>
      </c>
      <c r="F23" s="87">
        <f t="shared" si="0"/>
        <v>112689000</v>
      </c>
      <c r="G23" s="85">
        <v>110230956</v>
      </c>
      <c r="H23" s="86">
        <v>16364391</v>
      </c>
      <c r="I23" s="87">
        <f t="shared" si="1"/>
        <v>126595347</v>
      </c>
      <c r="J23" s="85">
        <v>48802428</v>
      </c>
      <c r="K23" s="86">
        <v>278899</v>
      </c>
      <c r="L23" s="88">
        <f t="shared" si="2"/>
        <v>49081327</v>
      </c>
      <c r="M23" s="105">
        <f t="shared" si="3"/>
        <v>0.43554674369281826</v>
      </c>
      <c r="N23" s="85">
        <v>37915205</v>
      </c>
      <c r="O23" s="86">
        <v>4112903</v>
      </c>
      <c r="P23" s="88">
        <f t="shared" si="4"/>
        <v>42028108</v>
      </c>
      <c r="Q23" s="105">
        <f t="shared" si="5"/>
        <v>0.3729566151088394</v>
      </c>
      <c r="R23" s="85">
        <v>27431195</v>
      </c>
      <c r="S23" s="86">
        <v>1811515</v>
      </c>
      <c r="T23" s="88">
        <f t="shared" si="6"/>
        <v>29242710</v>
      </c>
      <c r="U23" s="105">
        <f t="shared" si="7"/>
        <v>0.23099356092447854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114148828</v>
      </c>
      <c r="AA23" s="88">
        <f t="shared" si="11"/>
        <v>6203317</v>
      </c>
      <c r="AB23" s="88">
        <f t="shared" si="12"/>
        <v>120352145</v>
      </c>
      <c r="AC23" s="105">
        <f t="shared" si="13"/>
        <v>0.9506837956690461</v>
      </c>
      <c r="AD23" s="85">
        <v>93808727</v>
      </c>
      <c r="AE23" s="86">
        <v>8487236</v>
      </c>
      <c r="AF23" s="88">
        <f t="shared" si="14"/>
        <v>102295963</v>
      </c>
      <c r="AG23" s="86">
        <v>155495941</v>
      </c>
      <c r="AH23" s="86">
        <v>155495941</v>
      </c>
      <c r="AI23" s="126">
        <v>102295963</v>
      </c>
      <c r="AJ23" s="127">
        <f t="shared" si="15"/>
        <v>0.6578690243753694</v>
      </c>
      <c r="AK23" s="128">
        <f t="shared" si="16"/>
        <v>-0.7141362264706379</v>
      </c>
    </row>
    <row r="24" spans="1:37" ht="12.75">
      <c r="A24" s="62" t="s">
        <v>97</v>
      </c>
      <c r="B24" s="63" t="s">
        <v>122</v>
      </c>
      <c r="C24" s="64" t="s">
        <v>123</v>
      </c>
      <c r="D24" s="85">
        <v>201157962</v>
      </c>
      <c r="E24" s="86">
        <v>32016460</v>
      </c>
      <c r="F24" s="87">
        <f t="shared" si="0"/>
        <v>233174422</v>
      </c>
      <c r="G24" s="85">
        <v>231792985</v>
      </c>
      <c r="H24" s="86">
        <v>52729226</v>
      </c>
      <c r="I24" s="87">
        <f t="shared" si="1"/>
        <v>284522211</v>
      </c>
      <c r="J24" s="85">
        <v>74747748</v>
      </c>
      <c r="K24" s="86">
        <v>2704790</v>
      </c>
      <c r="L24" s="88">
        <f t="shared" si="2"/>
        <v>77452538</v>
      </c>
      <c r="M24" s="105">
        <f t="shared" si="3"/>
        <v>0.33216566952613696</v>
      </c>
      <c r="N24" s="85">
        <v>16985175</v>
      </c>
      <c r="O24" s="86">
        <v>7191329</v>
      </c>
      <c r="P24" s="88">
        <f t="shared" si="4"/>
        <v>24176504</v>
      </c>
      <c r="Q24" s="105">
        <f t="shared" si="5"/>
        <v>0.10368420254945458</v>
      </c>
      <c r="R24" s="85">
        <v>67614929</v>
      </c>
      <c r="S24" s="86">
        <v>8512030</v>
      </c>
      <c r="T24" s="88">
        <f t="shared" si="6"/>
        <v>76126959</v>
      </c>
      <c r="U24" s="105">
        <f t="shared" si="7"/>
        <v>0.2675606896644002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159347852</v>
      </c>
      <c r="AA24" s="88">
        <f t="shared" si="11"/>
        <v>18408149</v>
      </c>
      <c r="AB24" s="88">
        <f t="shared" si="12"/>
        <v>177756001</v>
      </c>
      <c r="AC24" s="105">
        <f t="shared" si="13"/>
        <v>0.6247526348654727</v>
      </c>
      <c r="AD24" s="85">
        <v>63867322</v>
      </c>
      <c r="AE24" s="86">
        <v>3009106</v>
      </c>
      <c r="AF24" s="88">
        <f t="shared" si="14"/>
        <v>66876428</v>
      </c>
      <c r="AG24" s="86">
        <v>241127178</v>
      </c>
      <c r="AH24" s="86">
        <v>241127178</v>
      </c>
      <c r="AI24" s="126">
        <v>41141723</v>
      </c>
      <c r="AJ24" s="127">
        <f t="shared" si="15"/>
        <v>0.17062250444452182</v>
      </c>
      <c r="AK24" s="128">
        <f t="shared" si="16"/>
        <v>0.13832274355322927</v>
      </c>
    </row>
    <row r="25" spans="1:37" ht="12.75">
      <c r="A25" s="62" t="s">
        <v>97</v>
      </c>
      <c r="B25" s="63" t="s">
        <v>124</v>
      </c>
      <c r="C25" s="64" t="s">
        <v>125</v>
      </c>
      <c r="D25" s="85">
        <v>158355034</v>
      </c>
      <c r="E25" s="86">
        <v>35372452</v>
      </c>
      <c r="F25" s="87">
        <f t="shared" si="0"/>
        <v>193727486</v>
      </c>
      <c r="G25" s="85">
        <v>172658534</v>
      </c>
      <c r="H25" s="86">
        <v>40925718</v>
      </c>
      <c r="I25" s="87">
        <f t="shared" si="1"/>
        <v>213584252</v>
      </c>
      <c r="J25" s="85">
        <v>79376822</v>
      </c>
      <c r="K25" s="86">
        <v>3949494</v>
      </c>
      <c r="L25" s="88">
        <f t="shared" si="2"/>
        <v>83326316</v>
      </c>
      <c r="M25" s="105">
        <f t="shared" si="3"/>
        <v>0.43012128903587793</v>
      </c>
      <c r="N25" s="85">
        <v>43494089</v>
      </c>
      <c r="O25" s="86">
        <v>10487112</v>
      </c>
      <c r="P25" s="88">
        <f t="shared" si="4"/>
        <v>53981201</v>
      </c>
      <c r="Q25" s="105">
        <f t="shared" si="5"/>
        <v>0.27864502923451967</v>
      </c>
      <c r="R25" s="85">
        <v>25736275</v>
      </c>
      <c r="S25" s="86">
        <v>1400655</v>
      </c>
      <c r="T25" s="88">
        <f t="shared" si="6"/>
        <v>27136930</v>
      </c>
      <c r="U25" s="105">
        <f t="shared" si="7"/>
        <v>0.12705491976065725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148607186</v>
      </c>
      <c r="AA25" s="88">
        <f t="shared" si="11"/>
        <v>15837261</v>
      </c>
      <c r="AB25" s="88">
        <f t="shared" si="12"/>
        <v>164444447</v>
      </c>
      <c r="AC25" s="105">
        <f t="shared" si="13"/>
        <v>0.7699277707047428</v>
      </c>
      <c r="AD25" s="85">
        <v>131671609</v>
      </c>
      <c r="AE25" s="86">
        <v>13422778</v>
      </c>
      <c r="AF25" s="88">
        <f t="shared" si="14"/>
        <v>145094387</v>
      </c>
      <c r="AG25" s="86">
        <v>181080813</v>
      </c>
      <c r="AH25" s="86">
        <v>181080813</v>
      </c>
      <c r="AI25" s="126">
        <v>29540501</v>
      </c>
      <c r="AJ25" s="127">
        <f t="shared" si="15"/>
        <v>0.16313435151188546</v>
      </c>
      <c r="AK25" s="128">
        <f t="shared" si="16"/>
        <v>-0.8129705045033893</v>
      </c>
    </row>
    <row r="26" spans="1:37" ht="12.75">
      <c r="A26" s="62" t="s">
        <v>97</v>
      </c>
      <c r="B26" s="63" t="s">
        <v>126</v>
      </c>
      <c r="C26" s="64" t="s">
        <v>127</v>
      </c>
      <c r="D26" s="85">
        <v>437344735</v>
      </c>
      <c r="E26" s="86">
        <v>85590700</v>
      </c>
      <c r="F26" s="87">
        <f t="shared" si="0"/>
        <v>522935435</v>
      </c>
      <c r="G26" s="85">
        <v>471730735</v>
      </c>
      <c r="H26" s="86">
        <v>85590700</v>
      </c>
      <c r="I26" s="87">
        <f t="shared" si="1"/>
        <v>557321435</v>
      </c>
      <c r="J26" s="85">
        <v>0</v>
      </c>
      <c r="K26" s="86">
        <v>0</v>
      </c>
      <c r="L26" s="88">
        <f t="shared" si="2"/>
        <v>0</v>
      </c>
      <c r="M26" s="105">
        <f t="shared" si="3"/>
        <v>0</v>
      </c>
      <c r="N26" s="85">
        <v>31869835</v>
      </c>
      <c r="O26" s="86">
        <v>9863460</v>
      </c>
      <c r="P26" s="88">
        <f t="shared" si="4"/>
        <v>41733295</v>
      </c>
      <c r="Q26" s="105">
        <f t="shared" si="5"/>
        <v>0.07980582727196522</v>
      </c>
      <c r="R26" s="85">
        <v>200578873</v>
      </c>
      <c r="S26" s="86">
        <v>3843832</v>
      </c>
      <c r="T26" s="88">
        <f t="shared" si="6"/>
        <v>204422705</v>
      </c>
      <c r="U26" s="105">
        <f t="shared" si="7"/>
        <v>0.3667949807098304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232448708</v>
      </c>
      <c r="AA26" s="88">
        <f t="shared" si="11"/>
        <v>13707292</v>
      </c>
      <c r="AB26" s="88">
        <f t="shared" si="12"/>
        <v>246156000</v>
      </c>
      <c r="AC26" s="105">
        <f t="shared" si="13"/>
        <v>0.44167689333535143</v>
      </c>
      <c r="AD26" s="85">
        <v>886088759</v>
      </c>
      <c r="AE26" s="86">
        <v>34163387</v>
      </c>
      <c r="AF26" s="88">
        <f t="shared" si="14"/>
        <v>920252146</v>
      </c>
      <c r="AG26" s="86">
        <v>487502251</v>
      </c>
      <c r="AH26" s="86">
        <v>487502251</v>
      </c>
      <c r="AI26" s="126">
        <v>365784786</v>
      </c>
      <c r="AJ26" s="127">
        <f t="shared" si="15"/>
        <v>0.7503243015794813</v>
      </c>
      <c r="AK26" s="128">
        <f t="shared" si="16"/>
        <v>-0.7778622892773999</v>
      </c>
    </row>
    <row r="27" spans="1:37" ht="12.75">
      <c r="A27" s="62" t="s">
        <v>112</v>
      </c>
      <c r="B27" s="63" t="s">
        <v>128</v>
      </c>
      <c r="C27" s="64" t="s">
        <v>129</v>
      </c>
      <c r="D27" s="85">
        <v>1674406404</v>
      </c>
      <c r="E27" s="86">
        <v>491471280</v>
      </c>
      <c r="F27" s="87">
        <f t="shared" si="0"/>
        <v>2165877684</v>
      </c>
      <c r="G27" s="85">
        <v>1942072152</v>
      </c>
      <c r="H27" s="86">
        <v>293282196</v>
      </c>
      <c r="I27" s="87">
        <f t="shared" si="1"/>
        <v>2235354348</v>
      </c>
      <c r="J27" s="85">
        <v>531794815</v>
      </c>
      <c r="K27" s="86">
        <v>27709196</v>
      </c>
      <c r="L27" s="88">
        <f t="shared" si="2"/>
        <v>559504011</v>
      </c>
      <c r="M27" s="105">
        <f t="shared" si="3"/>
        <v>0.25832668905230755</v>
      </c>
      <c r="N27" s="85">
        <v>478380715</v>
      </c>
      <c r="O27" s="86">
        <v>43874981</v>
      </c>
      <c r="P27" s="88">
        <f t="shared" si="4"/>
        <v>522255696</v>
      </c>
      <c r="Q27" s="105">
        <f t="shared" si="5"/>
        <v>0.24112889654760394</v>
      </c>
      <c r="R27" s="85">
        <v>372024248</v>
      </c>
      <c r="S27" s="86">
        <v>34239950</v>
      </c>
      <c r="T27" s="88">
        <f t="shared" si="6"/>
        <v>406264198</v>
      </c>
      <c r="U27" s="105">
        <f t="shared" si="7"/>
        <v>0.18174487564510286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1382199778</v>
      </c>
      <c r="AA27" s="88">
        <f t="shared" si="11"/>
        <v>105824127</v>
      </c>
      <c r="AB27" s="88">
        <f t="shared" si="12"/>
        <v>1488023905</v>
      </c>
      <c r="AC27" s="105">
        <f t="shared" si="13"/>
        <v>0.6656769680974087</v>
      </c>
      <c r="AD27" s="85">
        <v>0</v>
      </c>
      <c r="AE27" s="86">
        <v>0</v>
      </c>
      <c r="AF27" s="88">
        <f t="shared" si="14"/>
        <v>0</v>
      </c>
      <c r="AG27" s="86">
        <v>1974865080</v>
      </c>
      <c r="AH27" s="86">
        <v>1974865080</v>
      </c>
      <c r="AI27" s="126">
        <v>0</v>
      </c>
      <c r="AJ27" s="127">
        <f t="shared" si="15"/>
        <v>0</v>
      </c>
      <c r="AK27" s="128">
        <f t="shared" si="16"/>
        <v>0</v>
      </c>
    </row>
    <row r="28" spans="1:37" ht="16.5">
      <c r="A28" s="65"/>
      <c r="B28" s="66" t="s">
        <v>130</v>
      </c>
      <c r="C28" s="67"/>
      <c r="D28" s="89">
        <f>SUM(D21:D27)</f>
        <v>3263824719</v>
      </c>
      <c r="E28" s="90">
        <f>SUM(E21:E27)</f>
        <v>831847923</v>
      </c>
      <c r="F28" s="91">
        <f t="shared" si="0"/>
        <v>4095672642</v>
      </c>
      <c r="G28" s="89">
        <f>SUM(G21:G27)</f>
        <v>3734693393</v>
      </c>
      <c r="H28" s="90">
        <f>SUM(H21:H27)</f>
        <v>755239273</v>
      </c>
      <c r="I28" s="91">
        <f t="shared" si="1"/>
        <v>4489932666</v>
      </c>
      <c r="J28" s="89">
        <f>SUM(J21:J27)</f>
        <v>1000185391</v>
      </c>
      <c r="K28" s="90">
        <f>SUM(K21:K27)</f>
        <v>48324035</v>
      </c>
      <c r="L28" s="90">
        <f t="shared" si="2"/>
        <v>1048509426</v>
      </c>
      <c r="M28" s="106">
        <f t="shared" si="3"/>
        <v>0.256004206793244</v>
      </c>
      <c r="N28" s="89">
        <f>SUM(N21:N27)</f>
        <v>778125830</v>
      </c>
      <c r="O28" s="90">
        <f>SUM(O21:O27)</f>
        <v>117321428</v>
      </c>
      <c r="P28" s="90">
        <f t="shared" si="4"/>
        <v>895447258</v>
      </c>
      <c r="Q28" s="106">
        <f t="shared" si="5"/>
        <v>0.21863252663736693</v>
      </c>
      <c r="R28" s="89">
        <f>SUM(R21:R27)</f>
        <v>998250100</v>
      </c>
      <c r="S28" s="90">
        <f>SUM(S21:S27)</f>
        <v>108900051</v>
      </c>
      <c r="T28" s="90">
        <f t="shared" si="6"/>
        <v>1107150151</v>
      </c>
      <c r="U28" s="106">
        <f t="shared" si="7"/>
        <v>0.2465850232864049</v>
      </c>
      <c r="V28" s="89">
        <f>SUM(V21:V27)</f>
        <v>0</v>
      </c>
      <c r="W28" s="90">
        <f>SUM(W21:W27)</f>
        <v>0</v>
      </c>
      <c r="X28" s="90">
        <f t="shared" si="8"/>
        <v>0</v>
      </c>
      <c r="Y28" s="106">
        <f t="shared" si="9"/>
        <v>0</v>
      </c>
      <c r="Z28" s="89">
        <f t="shared" si="10"/>
        <v>2776561321</v>
      </c>
      <c r="AA28" s="90">
        <f t="shared" si="11"/>
        <v>274545514</v>
      </c>
      <c r="AB28" s="90">
        <f t="shared" si="12"/>
        <v>3051106835</v>
      </c>
      <c r="AC28" s="106">
        <f t="shared" si="13"/>
        <v>0.6795440069969192</v>
      </c>
      <c r="AD28" s="89">
        <f>SUM(AD21:AD27)</f>
        <v>1936667630</v>
      </c>
      <c r="AE28" s="90">
        <f>SUM(AE21:AE27)</f>
        <v>221327676</v>
      </c>
      <c r="AF28" s="90">
        <f t="shared" si="14"/>
        <v>2157995306</v>
      </c>
      <c r="AG28" s="90">
        <f>SUM(AG21:AG27)</f>
        <v>3849253930</v>
      </c>
      <c r="AH28" s="90">
        <f>SUM(AH21:AH27)</f>
        <v>3849253930</v>
      </c>
      <c r="AI28" s="91">
        <f>SUM(AI21:AI27)</f>
        <v>1044532741</v>
      </c>
      <c r="AJ28" s="129">
        <f t="shared" si="15"/>
        <v>0.27135979075300964</v>
      </c>
      <c r="AK28" s="130">
        <f t="shared" si="16"/>
        <v>-0.4869543284354113</v>
      </c>
    </row>
    <row r="29" spans="1:37" ht="12.75">
      <c r="A29" s="62" t="s">
        <v>97</v>
      </c>
      <c r="B29" s="63" t="s">
        <v>131</v>
      </c>
      <c r="C29" s="64" t="s">
        <v>132</v>
      </c>
      <c r="D29" s="85">
        <v>334502794</v>
      </c>
      <c r="E29" s="86">
        <v>19723000</v>
      </c>
      <c r="F29" s="87">
        <f t="shared" si="0"/>
        <v>354225794</v>
      </c>
      <c r="G29" s="85">
        <v>316224659</v>
      </c>
      <c r="H29" s="86">
        <v>19723000</v>
      </c>
      <c r="I29" s="87">
        <f t="shared" si="1"/>
        <v>335947659</v>
      </c>
      <c r="J29" s="85">
        <v>109729404</v>
      </c>
      <c r="K29" s="86">
        <v>46004613</v>
      </c>
      <c r="L29" s="88">
        <f t="shared" si="2"/>
        <v>155734017</v>
      </c>
      <c r="M29" s="105">
        <f t="shared" si="3"/>
        <v>0.4396461794648416</v>
      </c>
      <c r="N29" s="85">
        <v>41181491</v>
      </c>
      <c r="O29" s="86">
        <v>50676390</v>
      </c>
      <c r="P29" s="88">
        <f t="shared" si="4"/>
        <v>91857881</v>
      </c>
      <c r="Q29" s="105">
        <f t="shared" si="5"/>
        <v>0.2593201357888692</v>
      </c>
      <c r="R29" s="85">
        <v>46531650</v>
      </c>
      <c r="S29" s="86">
        <v>8658355</v>
      </c>
      <c r="T29" s="88">
        <f t="shared" si="6"/>
        <v>55190005</v>
      </c>
      <c r="U29" s="105">
        <f t="shared" si="7"/>
        <v>0.16428155851504236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197442545</v>
      </c>
      <c r="AA29" s="88">
        <f t="shared" si="11"/>
        <v>105339358</v>
      </c>
      <c r="AB29" s="88">
        <f t="shared" si="12"/>
        <v>302781903</v>
      </c>
      <c r="AC29" s="105">
        <f t="shared" si="13"/>
        <v>0.9012770141077244</v>
      </c>
      <c r="AD29" s="85">
        <v>180483912</v>
      </c>
      <c r="AE29" s="86">
        <v>5532874</v>
      </c>
      <c r="AF29" s="88">
        <f t="shared" si="14"/>
        <v>186016786</v>
      </c>
      <c r="AG29" s="86">
        <v>333290204</v>
      </c>
      <c r="AH29" s="86">
        <v>333290204</v>
      </c>
      <c r="AI29" s="126">
        <v>56589566</v>
      </c>
      <c r="AJ29" s="127">
        <f t="shared" si="15"/>
        <v>0.1697906668748056</v>
      </c>
      <c r="AK29" s="128">
        <f t="shared" si="16"/>
        <v>-0.7033063188179157</v>
      </c>
    </row>
    <row r="30" spans="1:37" ht="12.75">
      <c r="A30" s="62" t="s">
        <v>97</v>
      </c>
      <c r="B30" s="63" t="s">
        <v>133</v>
      </c>
      <c r="C30" s="64" t="s">
        <v>134</v>
      </c>
      <c r="D30" s="85">
        <v>212906296</v>
      </c>
      <c r="E30" s="86">
        <v>58025700</v>
      </c>
      <c r="F30" s="87">
        <f t="shared" si="0"/>
        <v>270931996</v>
      </c>
      <c r="G30" s="85">
        <v>237171068</v>
      </c>
      <c r="H30" s="86">
        <v>70758962</v>
      </c>
      <c r="I30" s="87">
        <f t="shared" si="1"/>
        <v>307930030</v>
      </c>
      <c r="J30" s="85">
        <v>163678245</v>
      </c>
      <c r="K30" s="86">
        <v>12527098</v>
      </c>
      <c r="L30" s="88">
        <f t="shared" si="2"/>
        <v>176205343</v>
      </c>
      <c r="M30" s="105">
        <f t="shared" si="3"/>
        <v>0.6503674191364242</v>
      </c>
      <c r="N30" s="85">
        <v>89721398</v>
      </c>
      <c r="O30" s="86">
        <v>28044724</v>
      </c>
      <c r="P30" s="88">
        <f t="shared" si="4"/>
        <v>117766122</v>
      </c>
      <c r="Q30" s="105">
        <f t="shared" si="5"/>
        <v>0.434670410799321</v>
      </c>
      <c r="R30" s="85">
        <v>52664427</v>
      </c>
      <c r="S30" s="86">
        <v>10250225</v>
      </c>
      <c r="T30" s="88">
        <f t="shared" si="6"/>
        <v>62914652</v>
      </c>
      <c r="U30" s="105">
        <f t="shared" si="7"/>
        <v>0.2043147659226351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306064070</v>
      </c>
      <c r="AA30" s="88">
        <f t="shared" si="11"/>
        <v>50822047</v>
      </c>
      <c r="AB30" s="88">
        <f t="shared" si="12"/>
        <v>356886117</v>
      </c>
      <c r="AC30" s="105">
        <f t="shared" si="13"/>
        <v>1.1589844517600314</v>
      </c>
      <c r="AD30" s="85">
        <v>334924965</v>
      </c>
      <c r="AE30" s="86">
        <v>4029089</v>
      </c>
      <c r="AF30" s="88">
        <f t="shared" si="14"/>
        <v>338954054</v>
      </c>
      <c r="AG30" s="86">
        <v>267204618</v>
      </c>
      <c r="AH30" s="86">
        <v>267204618</v>
      </c>
      <c r="AI30" s="126">
        <v>182728995</v>
      </c>
      <c r="AJ30" s="127">
        <f t="shared" si="15"/>
        <v>0.6838541802447441</v>
      </c>
      <c r="AK30" s="128">
        <f t="shared" si="16"/>
        <v>-0.814385899039874</v>
      </c>
    </row>
    <row r="31" spans="1:37" ht="12.75">
      <c r="A31" s="62" t="s">
        <v>97</v>
      </c>
      <c r="B31" s="63" t="s">
        <v>135</v>
      </c>
      <c r="C31" s="64" t="s">
        <v>136</v>
      </c>
      <c r="D31" s="85">
        <v>200713858</v>
      </c>
      <c r="E31" s="86">
        <v>33553050</v>
      </c>
      <c r="F31" s="87">
        <f t="shared" si="0"/>
        <v>234266908</v>
      </c>
      <c r="G31" s="85">
        <v>226763406</v>
      </c>
      <c r="H31" s="86">
        <v>47805077</v>
      </c>
      <c r="I31" s="87">
        <f t="shared" si="1"/>
        <v>274568483</v>
      </c>
      <c r="J31" s="85">
        <v>76454141</v>
      </c>
      <c r="K31" s="86">
        <v>10364356</v>
      </c>
      <c r="L31" s="88">
        <f t="shared" si="2"/>
        <v>86818497</v>
      </c>
      <c r="M31" s="105">
        <f t="shared" si="3"/>
        <v>0.3705965035403122</v>
      </c>
      <c r="N31" s="85">
        <v>77676318</v>
      </c>
      <c r="O31" s="86">
        <v>7867302</v>
      </c>
      <c r="P31" s="88">
        <f t="shared" si="4"/>
        <v>85543620</v>
      </c>
      <c r="Q31" s="105">
        <f t="shared" si="5"/>
        <v>0.3651545185374624</v>
      </c>
      <c r="R31" s="85">
        <v>49081607</v>
      </c>
      <c r="S31" s="86">
        <v>20573228</v>
      </c>
      <c r="T31" s="88">
        <f t="shared" si="6"/>
        <v>69654835</v>
      </c>
      <c r="U31" s="105">
        <f t="shared" si="7"/>
        <v>0.2536883849119711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203212066</v>
      </c>
      <c r="AA31" s="88">
        <f t="shared" si="11"/>
        <v>38804886</v>
      </c>
      <c r="AB31" s="88">
        <f t="shared" si="12"/>
        <v>242016952</v>
      </c>
      <c r="AC31" s="105">
        <f t="shared" si="13"/>
        <v>0.8814447650934503</v>
      </c>
      <c r="AD31" s="85">
        <v>211085380</v>
      </c>
      <c r="AE31" s="86">
        <v>21617005</v>
      </c>
      <c r="AF31" s="88">
        <f t="shared" si="14"/>
        <v>232702385</v>
      </c>
      <c r="AG31" s="86">
        <v>215449661</v>
      </c>
      <c r="AH31" s="86">
        <v>215449661</v>
      </c>
      <c r="AI31" s="126">
        <v>51395589</v>
      </c>
      <c r="AJ31" s="127">
        <f t="shared" si="15"/>
        <v>0.23855033589493557</v>
      </c>
      <c r="AK31" s="128">
        <f t="shared" si="16"/>
        <v>-0.7006698706590395</v>
      </c>
    </row>
    <row r="32" spans="1:37" ht="12.75">
      <c r="A32" s="62" t="s">
        <v>97</v>
      </c>
      <c r="B32" s="63" t="s">
        <v>137</v>
      </c>
      <c r="C32" s="64" t="s">
        <v>138</v>
      </c>
      <c r="D32" s="85">
        <v>193244500</v>
      </c>
      <c r="E32" s="86">
        <v>63197550</v>
      </c>
      <c r="F32" s="87">
        <f t="shared" si="0"/>
        <v>256442050</v>
      </c>
      <c r="G32" s="85">
        <v>255759362</v>
      </c>
      <c r="H32" s="86">
        <v>126040112</v>
      </c>
      <c r="I32" s="87">
        <f t="shared" si="1"/>
        <v>381799474</v>
      </c>
      <c r="J32" s="85">
        <v>81081524</v>
      </c>
      <c r="K32" s="86">
        <v>151018723</v>
      </c>
      <c r="L32" s="88">
        <f t="shared" si="2"/>
        <v>232100247</v>
      </c>
      <c r="M32" s="105">
        <f t="shared" si="3"/>
        <v>0.905078738061874</v>
      </c>
      <c r="N32" s="85">
        <v>76910845</v>
      </c>
      <c r="O32" s="86">
        <v>20823700</v>
      </c>
      <c r="P32" s="88">
        <f t="shared" si="4"/>
        <v>97734545</v>
      </c>
      <c r="Q32" s="105">
        <f t="shared" si="5"/>
        <v>0.38111746883945125</v>
      </c>
      <c r="R32" s="85">
        <v>48734927</v>
      </c>
      <c r="S32" s="86">
        <v>-126841869</v>
      </c>
      <c r="T32" s="88">
        <f t="shared" si="6"/>
        <v>-78106942</v>
      </c>
      <c r="U32" s="105">
        <f t="shared" si="7"/>
        <v>-0.20457582400964752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206727296</v>
      </c>
      <c r="AA32" s="88">
        <f t="shared" si="11"/>
        <v>45000554</v>
      </c>
      <c r="AB32" s="88">
        <f t="shared" si="12"/>
        <v>251727850</v>
      </c>
      <c r="AC32" s="105">
        <f t="shared" si="13"/>
        <v>0.6593195306497462</v>
      </c>
      <c r="AD32" s="85">
        <v>168564374</v>
      </c>
      <c r="AE32" s="86">
        <v>21241590</v>
      </c>
      <c r="AF32" s="88">
        <f t="shared" si="14"/>
        <v>189805964</v>
      </c>
      <c r="AG32" s="86">
        <v>262898204</v>
      </c>
      <c r="AH32" s="86">
        <v>262898204</v>
      </c>
      <c r="AI32" s="126">
        <v>43694777</v>
      </c>
      <c r="AJ32" s="127">
        <f t="shared" si="15"/>
        <v>0.16620416699385288</v>
      </c>
      <c r="AK32" s="128">
        <f t="shared" si="16"/>
        <v>-1.411509419166618</v>
      </c>
    </row>
    <row r="33" spans="1:37" ht="12.75">
      <c r="A33" s="62" t="s">
        <v>97</v>
      </c>
      <c r="B33" s="63" t="s">
        <v>139</v>
      </c>
      <c r="C33" s="64" t="s">
        <v>140</v>
      </c>
      <c r="D33" s="85">
        <v>119659329</v>
      </c>
      <c r="E33" s="86">
        <v>27159901</v>
      </c>
      <c r="F33" s="87">
        <f t="shared" si="0"/>
        <v>146819230</v>
      </c>
      <c r="G33" s="85">
        <v>129354560</v>
      </c>
      <c r="H33" s="86">
        <v>36798428</v>
      </c>
      <c r="I33" s="87">
        <f t="shared" si="1"/>
        <v>166152988</v>
      </c>
      <c r="J33" s="85">
        <v>41583645</v>
      </c>
      <c r="K33" s="86">
        <v>8966978</v>
      </c>
      <c r="L33" s="88">
        <f t="shared" si="2"/>
        <v>50550623</v>
      </c>
      <c r="M33" s="105">
        <f t="shared" si="3"/>
        <v>0.34430519081185756</v>
      </c>
      <c r="N33" s="85">
        <v>179003730</v>
      </c>
      <c r="O33" s="86">
        <v>6374070</v>
      </c>
      <c r="P33" s="88">
        <f t="shared" si="4"/>
        <v>185377800</v>
      </c>
      <c r="Q33" s="105">
        <f t="shared" si="5"/>
        <v>1.262626155987877</v>
      </c>
      <c r="R33" s="85">
        <v>-118133968</v>
      </c>
      <c r="S33" s="86">
        <v>2327299</v>
      </c>
      <c r="T33" s="88">
        <f t="shared" si="6"/>
        <v>-115806669</v>
      </c>
      <c r="U33" s="105">
        <f t="shared" si="7"/>
        <v>-0.6969881817593313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102453407</v>
      </c>
      <c r="AA33" s="88">
        <f t="shared" si="11"/>
        <v>17668347</v>
      </c>
      <c r="AB33" s="88">
        <f t="shared" si="12"/>
        <v>120121754</v>
      </c>
      <c r="AC33" s="105">
        <f t="shared" si="13"/>
        <v>0.7229587348739103</v>
      </c>
      <c r="AD33" s="85">
        <v>64460269</v>
      </c>
      <c r="AE33" s="86">
        <v>9896038</v>
      </c>
      <c r="AF33" s="88">
        <f t="shared" si="14"/>
        <v>74356307</v>
      </c>
      <c r="AG33" s="86">
        <v>127109214</v>
      </c>
      <c r="AH33" s="86">
        <v>127109214</v>
      </c>
      <c r="AI33" s="126">
        <v>5797102</v>
      </c>
      <c r="AJ33" s="127">
        <f t="shared" si="15"/>
        <v>0.04560725235858983</v>
      </c>
      <c r="AK33" s="128">
        <f t="shared" si="16"/>
        <v>-2.5574558994706393</v>
      </c>
    </row>
    <row r="34" spans="1:37" ht="12.75">
      <c r="A34" s="62" t="s">
        <v>97</v>
      </c>
      <c r="B34" s="63" t="s">
        <v>141</v>
      </c>
      <c r="C34" s="64" t="s">
        <v>142</v>
      </c>
      <c r="D34" s="85">
        <v>775703849</v>
      </c>
      <c r="E34" s="86">
        <v>77270102</v>
      </c>
      <c r="F34" s="87">
        <f t="shared" si="0"/>
        <v>852973951</v>
      </c>
      <c r="G34" s="85">
        <v>798689896</v>
      </c>
      <c r="H34" s="86">
        <v>72857561</v>
      </c>
      <c r="I34" s="87">
        <f t="shared" si="1"/>
        <v>871547457</v>
      </c>
      <c r="J34" s="85">
        <v>302007325</v>
      </c>
      <c r="K34" s="86">
        <v>10975828</v>
      </c>
      <c r="L34" s="88">
        <f t="shared" si="2"/>
        <v>312983153</v>
      </c>
      <c r="M34" s="105">
        <f t="shared" si="3"/>
        <v>0.3669316661230608</v>
      </c>
      <c r="N34" s="85">
        <v>138182819</v>
      </c>
      <c r="O34" s="86">
        <v>15589459</v>
      </c>
      <c r="P34" s="88">
        <f t="shared" si="4"/>
        <v>153772278</v>
      </c>
      <c r="Q34" s="105">
        <f t="shared" si="5"/>
        <v>0.1802778124932446</v>
      </c>
      <c r="R34" s="85">
        <v>138274558</v>
      </c>
      <c r="S34" s="86">
        <v>8839367</v>
      </c>
      <c r="T34" s="88">
        <f t="shared" si="6"/>
        <v>147113925</v>
      </c>
      <c r="U34" s="105">
        <f t="shared" si="7"/>
        <v>0.16879622999117994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578464702</v>
      </c>
      <c r="AA34" s="88">
        <f t="shared" si="11"/>
        <v>35404654</v>
      </c>
      <c r="AB34" s="88">
        <f t="shared" si="12"/>
        <v>613869356</v>
      </c>
      <c r="AC34" s="105">
        <f t="shared" si="13"/>
        <v>0.7043441536884664</v>
      </c>
      <c r="AD34" s="85">
        <v>585817281</v>
      </c>
      <c r="AE34" s="86">
        <v>27133401</v>
      </c>
      <c r="AF34" s="88">
        <f t="shared" si="14"/>
        <v>612950682</v>
      </c>
      <c r="AG34" s="86">
        <v>731807977</v>
      </c>
      <c r="AH34" s="86">
        <v>731807977</v>
      </c>
      <c r="AI34" s="126">
        <v>148661081</v>
      </c>
      <c r="AJ34" s="127">
        <f t="shared" si="15"/>
        <v>0.20314219805231776</v>
      </c>
      <c r="AK34" s="128">
        <f t="shared" si="16"/>
        <v>-0.7599906006793545</v>
      </c>
    </row>
    <row r="35" spans="1:37" ht="12.75">
      <c r="A35" s="62" t="s">
        <v>112</v>
      </c>
      <c r="B35" s="63" t="s">
        <v>143</v>
      </c>
      <c r="C35" s="64" t="s">
        <v>144</v>
      </c>
      <c r="D35" s="85">
        <v>1143070643</v>
      </c>
      <c r="E35" s="86">
        <v>620504000</v>
      </c>
      <c r="F35" s="87">
        <f t="shared" si="0"/>
        <v>1763574643</v>
      </c>
      <c r="G35" s="85">
        <v>1253077316</v>
      </c>
      <c r="H35" s="86">
        <v>626722357</v>
      </c>
      <c r="I35" s="87">
        <f t="shared" si="1"/>
        <v>1879799673</v>
      </c>
      <c r="J35" s="85">
        <v>375801224</v>
      </c>
      <c r="K35" s="86">
        <v>30205766</v>
      </c>
      <c r="L35" s="88">
        <f t="shared" si="2"/>
        <v>406006990</v>
      </c>
      <c r="M35" s="105">
        <f t="shared" si="3"/>
        <v>0.23021820573998805</v>
      </c>
      <c r="N35" s="85">
        <v>322426556</v>
      </c>
      <c r="O35" s="86">
        <v>162761752</v>
      </c>
      <c r="P35" s="88">
        <f t="shared" si="4"/>
        <v>485188308</v>
      </c>
      <c r="Q35" s="105">
        <f t="shared" si="5"/>
        <v>0.2751164006161093</v>
      </c>
      <c r="R35" s="85">
        <v>285534381</v>
      </c>
      <c r="S35" s="86">
        <v>85347157</v>
      </c>
      <c r="T35" s="88">
        <f t="shared" si="6"/>
        <v>370881538</v>
      </c>
      <c r="U35" s="105">
        <f t="shared" si="7"/>
        <v>0.1972984373425838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983762161</v>
      </c>
      <c r="AA35" s="88">
        <f t="shared" si="11"/>
        <v>278314675</v>
      </c>
      <c r="AB35" s="88">
        <f t="shared" si="12"/>
        <v>1262076836</v>
      </c>
      <c r="AC35" s="105">
        <f t="shared" si="13"/>
        <v>0.6713890070987367</v>
      </c>
      <c r="AD35" s="85">
        <v>931856472</v>
      </c>
      <c r="AE35" s="86">
        <v>221364294</v>
      </c>
      <c r="AF35" s="88">
        <f t="shared" si="14"/>
        <v>1153220766</v>
      </c>
      <c r="AG35" s="86">
        <v>1368632918</v>
      </c>
      <c r="AH35" s="86">
        <v>1368632918</v>
      </c>
      <c r="AI35" s="126">
        <v>454445537</v>
      </c>
      <c r="AJ35" s="127">
        <f t="shared" si="15"/>
        <v>0.3320434069816813</v>
      </c>
      <c r="AK35" s="128">
        <f t="shared" si="16"/>
        <v>-0.6783950229352703</v>
      </c>
    </row>
    <row r="36" spans="1:37" ht="16.5">
      <c r="A36" s="65"/>
      <c r="B36" s="66" t="s">
        <v>145</v>
      </c>
      <c r="C36" s="67"/>
      <c r="D36" s="89">
        <f>SUM(D29:D35)</f>
        <v>2979801269</v>
      </c>
      <c r="E36" s="90">
        <f>SUM(E29:E35)</f>
        <v>899433303</v>
      </c>
      <c r="F36" s="91">
        <f t="shared" si="0"/>
        <v>3879234572</v>
      </c>
      <c r="G36" s="89">
        <f>SUM(G29:G35)</f>
        <v>3217040267</v>
      </c>
      <c r="H36" s="90">
        <f>SUM(H29:H35)</f>
        <v>1000705497</v>
      </c>
      <c r="I36" s="91">
        <f t="shared" si="1"/>
        <v>4217745764</v>
      </c>
      <c r="J36" s="89">
        <f>SUM(J29:J35)</f>
        <v>1150335508</v>
      </c>
      <c r="K36" s="90">
        <f>SUM(K29:K35)</f>
        <v>270063362</v>
      </c>
      <c r="L36" s="90">
        <f t="shared" si="2"/>
        <v>1420398870</v>
      </c>
      <c r="M36" s="106">
        <f t="shared" si="3"/>
        <v>0.36615441619651556</v>
      </c>
      <c r="N36" s="89">
        <f>SUM(N29:N35)</f>
        <v>925103157</v>
      </c>
      <c r="O36" s="90">
        <f>SUM(O29:O35)</f>
        <v>292137397</v>
      </c>
      <c r="P36" s="90">
        <f t="shared" si="4"/>
        <v>1217240554</v>
      </c>
      <c r="Q36" s="106">
        <f t="shared" si="5"/>
        <v>0.3137836940271525</v>
      </c>
      <c r="R36" s="89">
        <f>SUM(R29:R35)</f>
        <v>502687582</v>
      </c>
      <c r="S36" s="90">
        <f>SUM(S29:S35)</f>
        <v>9153762</v>
      </c>
      <c r="T36" s="90">
        <f t="shared" si="6"/>
        <v>511841344</v>
      </c>
      <c r="U36" s="106">
        <f t="shared" si="7"/>
        <v>0.1213542429154343</v>
      </c>
      <c r="V36" s="89">
        <f>SUM(V29:V35)</f>
        <v>0</v>
      </c>
      <c r="W36" s="90">
        <f>SUM(W29:W35)</f>
        <v>0</v>
      </c>
      <c r="X36" s="90">
        <f t="shared" si="8"/>
        <v>0</v>
      </c>
      <c r="Y36" s="106">
        <f t="shared" si="9"/>
        <v>0</v>
      </c>
      <c r="Z36" s="89">
        <f t="shared" si="10"/>
        <v>2578126247</v>
      </c>
      <c r="AA36" s="90">
        <f t="shared" si="11"/>
        <v>571354521</v>
      </c>
      <c r="AB36" s="90">
        <f t="shared" si="12"/>
        <v>3149480768</v>
      </c>
      <c r="AC36" s="106">
        <f t="shared" si="13"/>
        <v>0.7467213398403404</v>
      </c>
      <c r="AD36" s="89">
        <f>SUM(AD29:AD35)</f>
        <v>2477192653</v>
      </c>
      <c r="AE36" s="90">
        <f>SUM(AE29:AE35)</f>
        <v>310814291</v>
      </c>
      <c r="AF36" s="90">
        <f t="shared" si="14"/>
        <v>2788006944</v>
      </c>
      <c r="AG36" s="90">
        <f>SUM(AG29:AG35)</f>
        <v>3306392796</v>
      </c>
      <c r="AH36" s="90">
        <f>SUM(AH29:AH35)</f>
        <v>3306392796</v>
      </c>
      <c r="AI36" s="91">
        <f>SUM(AI29:AI35)</f>
        <v>943312647</v>
      </c>
      <c r="AJ36" s="129">
        <f t="shared" si="15"/>
        <v>0.2852996317138117</v>
      </c>
      <c r="AK36" s="130">
        <f t="shared" si="16"/>
        <v>-0.816413174615106</v>
      </c>
    </row>
    <row r="37" spans="1:37" ht="12.75">
      <c r="A37" s="62" t="s">
        <v>97</v>
      </c>
      <c r="B37" s="63" t="s">
        <v>146</v>
      </c>
      <c r="C37" s="64" t="s">
        <v>147</v>
      </c>
      <c r="D37" s="85">
        <v>314741154</v>
      </c>
      <c r="E37" s="86">
        <v>88783885</v>
      </c>
      <c r="F37" s="87">
        <f t="shared" si="0"/>
        <v>403525039</v>
      </c>
      <c r="G37" s="85">
        <v>334935899</v>
      </c>
      <c r="H37" s="86">
        <v>102923428</v>
      </c>
      <c r="I37" s="87">
        <f t="shared" si="1"/>
        <v>437859327</v>
      </c>
      <c r="J37" s="85">
        <v>99853026</v>
      </c>
      <c r="K37" s="86">
        <v>10882690</v>
      </c>
      <c r="L37" s="88">
        <f t="shared" si="2"/>
        <v>110735716</v>
      </c>
      <c r="M37" s="105">
        <f t="shared" si="3"/>
        <v>0.2744209288088316</v>
      </c>
      <c r="N37" s="85">
        <v>110346995</v>
      </c>
      <c r="O37" s="86">
        <v>11252432</v>
      </c>
      <c r="P37" s="88">
        <f t="shared" si="4"/>
        <v>121599427</v>
      </c>
      <c r="Q37" s="105">
        <f t="shared" si="5"/>
        <v>0.30134295334272926</v>
      </c>
      <c r="R37" s="85">
        <v>65945860</v>
      </c>
      <c r="S37" s="86">
        <v>7927047</v>
      </c>
      <c r="T37" s="88">
        <f t="shared" si="6"/>
        <v>73872907</v>
      </c>
      <c r="U37" s="105">
        <f t="shared" si="7"/>
        <v>0.1687137910391024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276145881</v>
      </c>
      <c r="AA37" s="88">
        <f t="shared" si="11"/>
        <v>30062169</v>
      </c>
      <c r="AB37" s="88">
        <f t="shared" si="12"/>
        <v>306208050</v>
      </c>
      <c r="AC37" s="105">
        <f t="shared" si="13"/>
        <v>0.6993297415815924</v>
      </c>
      <c r="AD37" s="85">
        <v>190054381</v>
      </c>
      <c r="AE37" s="86">
        <v>68994792</v>
      </c>
      <c r="AF37" s="88">
        <f t="shared" si="14"/>
        <v>259049173</v>
      </c>
      <c r="AG37" s="86">
        <v>381037116</v>
      </c>
      <c r="AH37" s="86">
        <v>381037116</v>
      </c>
      <c r="AI37" s="126">
        <v>43066003</v>
      </c>
      <c r="AJ37" s="127">
        <f t="shared" si="15"/>
        <v>0.11302311819933049</v>
      </c>
      <c r="AK37" s="128">
        <f t="shared" si="16"/>
        <v>-0.714830562304092</v>
      </c>
    </row>
    <row r="38" spans="1:37" ht="12.75">
      <c r="A38" s="62" t="s">
        <v>97</v>
      </c>
      <c r="B38" s="63" t="s">
        <v>148</v>
      </c>
      <c r="C38" s="64" t="s">
        <v>149</v>
      </c>
      <c r="D38" s="85">
        <v>254818617</v>
      </c>
      <c r="E38" s="86">
        <v>76791755</v>
      </c>
      <c r="F38" s="87">
        <f t="shared" si="0"/>
        <v>331610372</v>
      </c>
      <c r="G38" s="85">
        <v>285054869</v>
      </c>
      <c r="H38" s="86">
        <v>120792961</v>
      </c>
      <c r="I38" s="87">
        <f t="shared" si="1"/>
        <v>405847830</v>
      </c>
      <c r="J38" s="85">
        <v>13383293</v>
      </c>
      <c r="K38" s="86">
        <v>2544637</v>
      </c>
      <c r="L38" s="88">
        <f t="shared" si="2"/>
        <v>15927930</v>
      </c>
      <c r="M38" s="105">
        <f t="shared" si="3"/>
        <v>0.04803206215757329</v>
      </c>
      <c r="N38" s="85">
        <v>98541510</v>
      </c>
      <c r="O38" s="86">
        <v>12577257</v>
      </c>
      <c r="P38" s="88">
        <f t="shared" si="4"/>
        <v>111118767</v>
      </c>
      <c r="Q38" s="105">
        <f t="shared" si="5"/>
        <v>0.33508833372678704</v>
      </c>
      <c r="R38" s="85">
        <v>55737813</v>
      </c>
      <c r="S38" s="86">
        <v>4601193</v>
      </c>
      <c r="T38" s="88">
        <f t="shared" si="6"/>
        <v>60339006</v>
      </c>
      <c r="U38" s="105">
        <f t="shared" si="7"/>
        <v>0.1486739648207556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167662616</v>
      </c>
      <c r="AA38" s="88">
        <f t="shared" si="11"/>
        <v>19723087</v>
      </c>
      <c r="AB38" s="88">
        <f t="shared" si="12"/>
        <v>187385703</v>
      </c>
      <c r="AC38" s="105">
        <f t="shared" si="13"/>
        <v>0.46171419223801197</v>
      </c>
      <c r="AD38" s="85">
        <v>232057208</v>
      </c>
      <c r="AE38" s="86">
        <v>38361198</v>
      </c>
      <c r="AF38" s="88">
        <f t="shared" si="14"/>
        <v>270418406</v>
      </c>
      <c r="AG38" s="86">
        <v>325517749</v>
      </c>
      <c r="AH38" s="86">
        <v>325517749</v>
      </c>
      <c r="AI38" s="126">
        <v>63479229</v>
      </c>
      <c r="AJ38" s="127">
        <f t="shared" si="15"/>
        <v>0.19501003922216234</v>
      </c>
      <c r="AK38" s="128">
        <f t="shared" si="16"/>
        <v>-0.7768679769527227</v>
      </c>
    </row>
    <row r="39" spans="1:37" ht="12.75">
      <c r="A39" s="62" t="s">
        <v>97</v>
      </c>
      <c r="B39" s="63" t="s">
        <v>150</v>
      </c>
      <c r="C39" s="64" t="s">
        <v>151</v>
      </c>
      <c r="D39" s="85">
        <v>285223947</v>
      </c>
      <c r="E39" s="86">
        <v>8550000</v>
      </c>
      <c r="F39" s="87">
        <f t="shared" si="0"/>
        <v>293773947</v>
      </c>
      <c r="G39" s="85">
        <v>266505626</v>
      </c>
      <c r="H39" s="86">
        <v>34604675</v>
      </c>
      <c r="I39" s="87">
        <f t="shared" si="1"/>
        <v>301110301</v>
      </c>
      <c r="J39" s="85">
        <v>81662716</v>
      </c>
      <c r="K39" s="86">
        <v>1380437</v>
      </c>
      <c r="L39" s="88">
        <f t="shared" si="2"/>
        <v>83043153</v>
      </c>
      <c r="M39" s="105">
        <f t="shared" si="3"/>
        <v>0.2826770510047986</v>
      </c>
      <c r="N39" s="85">
        <v>54963482</v>
      </c>
      <c r="O39" s="86">
        <v>1158647</v>
      </c>
      <c r="P39" s="88">
        <f t="shared" si="4"/>
        <v>56122129</v>
      </c>
      <c r="Q39" s="105">
        <f t="shared" si="5"/>
        <v>0.19103848238795662</v>
      </c>
      <c r="R39" s="85">
        <v>15935906</v>
      </c>
      <c r="S39" s="86">
        <v>0</v>
      </c>
      <c r="T39" s="88">
        <f t="shared" si="6"/>
        <v>15935906</v>
      </c>
      <c r="U39" s="105">
        <f t="shared" si="7"/>
        <v>0.05292381544927618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152562104</v>
      </c>
      <c r="AA39" s="88">
        <f t="shared" si="11"/>
        <v>2539084</v>
      </c>
      <c r="AB39" s="88">
        <f t="shared" si="12"/>
        <v>155101188</v>
      </c>
      <c r="AC39" s="105">
        <f t="shared" si="13"/>
        <v>0.5150975821315392</v>
      </c>
      <c r="AD39" s="85">
        <v>85182115</v>
      </c>
      <c r="AE39" s="86">
        <v>4283053</v>
      </c>
      <c r="AF39" s="88">
        <f t="shared" si="14"/>
        <v>89465168</v>
      </c>
      <c r="AG39" s="86">
        <v>286040011</v>
      </c>
      <c r="AH39" s="86">
        <v>286040011</v>
      </c>
      <c r="AI39" s="126">
        <v>34914692</v>
      </c>
      <c r="AJ39" s="127">
        <f t="shared" si="15"/>
        <v>0.12206226631700136</v>
      </c>
      <c r="AK39" s="128">
        <f t="shared" si="16"/>
        <v>-0.8218758612290316</v>
      </c>
    </row>
    <row r="40" spans="1:37" ht="12.75">
      <c r="A40" s="62" t="s">
        <v>112</v>
      </c>
      <c r="B40" s="63" t="s">
        <v>152</v>
      </c>
      <c r="C40" s="64" t="s">
        <v>153</v>
      </c>
      <c r="D40" s="85">
        <v>614344859</v>
      </c>
      <c r="E40" s="86">
        <v>302487553</v>
      </c>
      <c r="F40" s="87">
        <f t="shared" si="0"/>
        <v>916832412</v>
      </c>
      <c r="G40" s="85">
        <v>670898407</v>
      </c>
      <c r="H40" s="86">
        <v>243464556</v>
      </c>
      <c r="I40" s="87">
        <f t="shared" si="1"/>
        <v>914362963</v>
      </c>
      <c r="J40" s="85">
        <v>160324284</v>
      </c>
      <c r="K40" s="86">
        <v>40857575</v>
      </c>
      <c r="L40" s="88">
        <f t="shared" si="2"/>
        <v>201181859</v>
      </c>
      <c r="M40" s="105">
        <f t="shared" si="3"/>
        <v>0.21943144283166988</v>
      </c>
      <c r="N40" s="85">
        <v>104290523</v>
      </c>
      <c r="O40" s="86">
        <v>72183468</v>
      </c>
      <c r="P40" s="88">
        <f t="shared" si="4"/>
        <v>176473991</v>
      </c>
      <c r="Q40" s="105">
        <f t="shared" si="5"/>
        <v>0.19248227777531932</v>
      </c>
      <c r="R40" s="85">
        <v>122723148</v>
      </c>
      <c r="S40" s="86">
        <v>14032364</v>
      </c>
      <c r="T40" s="88">
        <f t="shared" si="6"/>
        <v>136755512</v>
      </c>
      <c r="U40" s="105">
        <f t="shared" si="7"/>
        <v>0.1495637044957605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387337955</v>
      </c>
      <c r="AA40" s="88">
        <f t="shared" si="11"/>
        <v>127073407</v>
      </c>
      <c r="AB40" s="88">
        <f t="shared" si="12"/>
        <v>514411362</v>
      </c>
      <c r="AC40" s="105">
        <f t="shared" si="13"/>
        <v>0.5625898935278725</v>
      </c>
      <c r="AD40" s="85">
        <v>635419354</v>
      </c>
      <c r="AE40" s="86">
        <v>54917929</v>
      </c>
      <c r="AF40" s="88">
        <f t="shared" si="14"/>
        <v>690337283</v>
      </c>
      <c r="AG40" s="86">
        <v>899807772</v>
      </c>
      <c r="AH40" s="86">
        <v>899807772</v>
      </c>
      <c r="AI40" s="126">
        <v>368082399</v>
      </c>
      <c r="AJ40" s="127">
        <f t="shared" si="15"/>
        <v>0.40906781476432946</v>
      </c>
      <c r="AK40" s="128">
        <f t="shared" si="16"/>
        <v>-0.8019004400201285</v>
      </c>
    </row>
    <row r="41" spans="1:37" ht="16.5">
      <c r="A41" s="65"/>
      <c r="B41" s="66" t="s">
        <v>154</v>
      </c>
      <c r="C41" s="67"/>
      <c r="D41" s="89">
        <f>SUM(D37:D40)</f>
        <v>1469128577</v>
      </c>
      <c r="E41" s="90">
        <f>SUM(E37:E40)</f>
        <v>476613193</v>
      </c>
      <c r="F41" s="91">
        <f t="shared" si="0"/>
        <v>1945741770</v>
      </c>
      <c r="G41" s="89">
        <f>SUM(G37:G40)</f>
        <v>1557394801</v>
      </c>
      <c r="H41" s="90">
        <f>SUM(H37:H40)</f>
        <v>501785620</v>
      </c>
      <c r="I41" s="91">
        <f t="shared" si="1"/>
        <v>2059180421</v>
      </c>
      <c r="J41" s="89">
        <f>SUM(J37:J40)</f>
        <v>355223319</v>
      </c>
      <c r="K41" s="90">
        <f>SUM(K37:K40)</f>
        <v>55665339</v>
      </c>
      <c r="L41" s="90">
        <f t="shared" si="2"/>
        <v>410888658</v>
      </c>
      <c r="M41" s="106">
        <f t="shared" si="3"/>
        <v>0.21117327300837047</v>
      </c>
      <c r="N41" s="89">
        <f>SUM(N37:N40)</f>
        <v>368142510</v>
      </c>
      <c r="O41" s="90">
        <f>SUM(O37:O40)</f>
        <v>97171804</v>
      </c>
      <c r="P41" s="90">
        <f t="shared" si="4"/>
        <v>465314314</v>
      </c>
      <c r="Q41" s="106">
        <f t="shared" si="5"/>
        <v>0.23914494779027126</v>
      </c>
      <c r="R41" s="89">
        <f>SUM(R37:R40)</f>
        <v>260342727</v>
      </c>
      <c r="S41" s="90">
        <f>SUM(S37:S40)</f>
        <v>26560604</v>
      </c>
      <c r="T41" s="90">
        <f t="shared" si="6"/>
        <v>286903331</v>
      </c>
      <c r="U41" s="106">
        <f t="shared" si="7"/>
        <v>0.13932889419212285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f t="shared" si="10"/>
        <v>983708556</v>
      </c>
      <c r="AA41" s="90">
        <f t="shared" si="11"/>
        <v>179397747</v>
      </c>
      <c r="AB41" s="90">
        <f t="shared" si="12"/>
        <v>1163106303</v>
      </c>
      <c r="AC41" s="106">
        <f t="shared" si="13"/>
        <v>0.564839433756446</v>
      </c>
      <c r="AD41" s="89">
        <f>SUM(AD37:AD40)</f>
        <v>1142713058</v>
      </c>
      <c r="AE41" s="90">
        <f>SUM(AE37:AE40)</f>
        <v>166556972</v>
      </c>
      <c r="AF41" s="90">
        <f t="shared" si="14"/>
        <v>1309270030</v>
      </c>
      <c r="AG41" s="90">
        <f>SUM(AG37:AG40)</f>
        <v>1892402648</v>
      </c>
      <c r="AH41" s="90">
        <f>SUM(AH37:AH40)</f>
        <v>1892402648</v>
      </c>
      <c r="AI41" s="91">
        <f>SUM(AI37:AI40)</f>
        <v>509542323</v>
      </c>
      <c r="AJ41" s="129">
        <f t="shared" si="15"/>
        <v>0.2692568220291351</v>
      </c>
      <c r="AK41" s="130">
        <f t="shared" si="16"/>
        <v>-0.7808677167994138</v>
      </c>
    </row>
    <row r="42" spans="1:37" ht="12.75">
      <c r="A42" s="62" t="s">
        <v>97</v>
      </c>
      <c r="B42" s="63" t="s">
        <v>155</v>
      </c>
      <c r="C42" s="64" t="s">
        <v>156</v>
      </c>
      <c r="D42" s="85">
        <v>457898670</v>
      </c>
      <c r="E42" s="86">
        <v>173066000</v>
      </c>
      <c r="F42" s="87">
        <f t="shared" si="0"/>
        <v>630964670</v>
      </c>
      <c r="G42" s="85">
        <v>549181948</v>
      </c>
      <c r="H42" s="86">
        <v>195462381</v>
      </c>
      <c r="I42" s="87">
        <f t="shared" si="1"/>
        <v>744644329</v>
      </c>
      <c r="J42" s="85">
        <v>172797353</v>
      </c>
      <c r="K42" s="86">
        <v>11951371</v>
      </c>
      <c r="L42" s="88">
        <f t="shared" si="2"/>
        <v>184748724</v>
      </c>
      <c r="M42" s="105">
        <f t="shared" si="3"/>
        <v>0.2928035954849897</v>
      </c>
      <c r="N42" s="85">
        <v>132726219</v>
      </c>
      <c r="O42" s="86">
        <v>25534763</v>
      </c>
      <c r="P42" s="88">
        <f t="shared" si="4"/>
        <v>158260982</v>
      </c>
      <c r="Q42" s="105">
        <f t="shared" si="5"/>
        <v>0.2508238408974626</v>
      </c>
      <c r="R42" s="85">
        <v>71871670</v>
      </c>
      <c r="S42" s="86">
        <v>26202891</v>
      </c>
      <c r="T42" s="88">
        <f t="shared" si="6"/>
        <v>98074561</v>
      </c>
      <c r="U42" s="105">
        <f t="shared" si="7"/>
        <v>0.13170658417785386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f t="shared" si="10"/>
        <v>377395242</v>
      </c>
      <c r="AA42" s="88">
        <f t="shared" si="11"/>
        <v>63689025</v>
      </c>
      <c r="AB42" s="88">
        <f t="shared" si="12"/>
        <v>441084267</v>
      </c>
      <c r="AC42" s="105">
        <f t="shared" si="13"/>
        <v>0.592342209323399</v>
      </c>
      <c r="AD42" s="85">
        <v>335769010</v>
      </c>
      <c r="AE42" s="86">
        <v>65645093</v>
      </c>
      <c r="AF42" s="88">
        <f t="shared" si="14"/>
        <v>401414103</v>
      </c>
      <c r="AG42" s="86">
        <v>523866612</v>
      </c>
      <c r="AH42" s="86">
        <v>523866612</v>
      </c>
      <c r="AI42" s="126">
        <v>112398612</v>
      </c>
      <c r="AJ42" s="127">
        <f t="shared" si="15"/>
        <v>0.21455578466985792</v>
      </c>
      <c r="AK42" s="128">
        <f t="shared" si="16"/>
        <v>-0.7556773410126052</v>
      </c>
    </row>
    <row r="43" spans="1:37" ht="12.75">
      <c r="A43" s="62" t="s">
        <v>97</v>
      </c>
      <c r="B43" s="63" t="s">
        <v>157</v>
      </c>
      <c r="C43" s="64" t="s">
        <v>158</v>
      </c>
      <c r="D43" s="85">
        <v>204703851</v>
      </c>
      <c r="E43" s="86">
        <v>98984349</v>
      </c>
      <c r="F43" s="87">
        <f t="shared" si="0"/>
        <v>303688200</v>
      </c>
      <c r="G43" s="85">
        <v>237755677</v>
      </c>
      <c r="H43" s="86">
        <v>137940735</v>
      </c>
      <c r="I43" s="87">
        <f t="shared" si="1"/>
        <v>375696412</v>
      </c>
      <c r="J43" s="85">
        <v>74332032</v>
      </c>
      <c r="K43" s="86">
        <v>38043125</v>
      </c>
      <c r="L43" s="88">
        <f t="shared" si="2"/>
        <v>112375157</v>
      </c>
      <c r="M43" s="105">
        <f t="shared" si="3"/>
        <v>0.3700346506713135</v>
      </c>
      <c r="N43" s="85">
        <v>80969540</v>
      </c>
      <c r="O43" s="86">
        <v>22403086</v>
      </c>
      <c r="P43" s="88">
        <f t="shared" si="4"/>
        <v>103372626</v>
      </c>
      <c r="Q43" s="105">
        <f t="shared" si="5"/>
        <v>0.34039065725964984</v>
      </c>
      <c r="R43" s="85">
        <v>37856535</v>
      </c>
      <c r="S43" s="86">
        <v>45757918</v>
      </c>
      <c r="T43" s="88">
        <f t="shared" si="6"/>
        <v>83614453</v>
      </c>
      <c r="U43" s="105">
        <f t="shared" si="7"/>
        <v>0.22255856145892605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f t="shared" si="10"/>
        <v>193158107</v>
      </c>
      <c r="AA43" s="88">
        <f t="shared" si="11"/>
        <v>106204129</v>
      </c>
      <c r="AB43" s="88">
        <f t="shared" si="12"/>
        <v>299362236</v>
      </c>
      <c r="AC43" s="105">
        <f t="shared" si="13"/>
        <v>0.7968195235252872</v>
      </c>
      <c r="AD43" s="85">
        <v>115853715</v>
      </c>
      <c r="AE43" s="86">
        <v>67716741</v>
      </c>
      <c r="AF43" s="88">
        <f t="shared" si="14"/>
        <v>183570456</v>
      </c>
      <c r="AG43" s="86">
        <v>298636217</v>
      </c>
      <c r="AH43" s="86">
        <v>298636217</v>
      </c>
      <c r="AI43" s="126">
        <v>56333672</v>
      </c>
      <c r="AJ43" s="127">
        <f t="shared" si="15"/>
        <v>0.18863643722087464</v>
      </c>
      <c r="AK43" s="128">
        <f t="shared" si="16"/>
        <v>-0.5445102941837221</v>
      </c>
    </row>
    <row r="44" spans="1:37" ht="12.75">
      <c r="A44" s="62" t="s">
        <v>97</v>
      </c>
      <c r="B44" s="63" t="s">
        <v>159</v>
      </c>
      <c r="C44" s="64" t="s">
        <v>160</v>
      </c>
      <c r="D44" s="85">
        <v>417286862</v>
      </c>
      <c r="E44" s="86">
        <v>140131145</v>
      </c>
      <c r="F44" s="87">
        <f t="shared" si="0"/>
        <v>557418007</v>
      </c>
      <c r="G44" s="85">
        <v>484053965</v>
      </c>
      <c r="H44" s="86">
        <v>158751255</v>
      </c>
      <c r="I44" s="87">
        <f t="shared" si="1"/>
        <v>642805220</v>
      </c>
      <c r="J44" s="85">
        <v>172093906</v>
      </c>
      <c r="K44" s="86">
        <v>32550769</v>
      </c>
      <c r="L44" s="88">
        <f t="shared" si="2"/>
        <v>204644675</v>
      </c>
      <c r="M44" s="105">
        <f t="shared" si="3"/>
        <v>0.36712964495242795</v>
      </c>
      <c r="N44" s="85">
        <v>150545414</v>
      </c>
      <c r="O44" s="86">
        <v>25618934</v>
      </c>
      <c r="P44" s="88">
        <f t="shared" si="4"/>
        <v>176164348</v>
      </c>
      <c r="Q44" s="105">
        <f t="shared" si="5"/>
        <v>0.3160363421844031</v>
      </c>
      <c r="R44" s="85">
        <v>70202762</v>
      </c>
      <c r="S44" s="86">
        <v>23662381</v>
      </c>
      <c r="T44" s="88">
        <f t="shared" si="6"/>
        <v>93865143</v>
      </c>
      <c r="U44" s="105">
        <f t="shared" si="7"/>
        <v>0.14602423888219201</v>
      </c>
      <c r="V44" s="85">
        <v>0</v>
      </c>
      <c r="W44" s="86">
        <v>0</v>
      </c>
      <c r="X44" s="88">
        <f t="shared" si="8"/>
        <v>0</v>
      </c>
      <c r="Y44" s="105">
        <f t="shared" si="9"/>
        <v>0</v>
      </c>
      <c r="Z44" s="125">
        <f t="shared" si="10"/>
        <v>392842082</v>
      </c>
      <c r="AA44" s="88">
        <f t="shared" si="11"/>
        <v>81832084</v>
      </c>
      <c r="AB44" s="88">
        <f t="shared" si="12"/>
        <v>474674166</v>
      </c>
      <c r="AC44" s="105">
        <f t="shared" si="13"/>
        <v>0.7384416791139313</v>
      </c>
      <c r="AD44" s="85">
        <v>350620999</v>
      </c>
      <c r="AE44" s="86">
        <v>28181274</v>
      </c>
      <c r="AF44" s="88">
        <f t="shared" si="14"/>
        <v>378802273</v>
      </c>
      <c r="AG44" s="86">
        <v>485064038</v>
      </c>
      <c r="AH44" s="86">
        <v>485064038</v>
      </c>
      <c r="AI44" s="126">
        <v>111194978</v>
      </c>
      <c r="AJ44" s="127">
        <f t="shared" si="15"/>
        <v>0.22923772798840222</v>
      </c>
      <c r="AK44" s="128">
        <f t="shared" si="16"/>
        <v>-0.7522054388517357</v>
      </c>
    </row>
    <row r="45" spans="1:37" ht="12.75">
      <c r="A45" s="62" t="s">
        <v>97</v>
      </c>
      <c r="B45" s="63" t="s">
        <v>161</v>
      </c>
      <c r="C45" s="64" t="s">
        <v>162</v>
      </c>
      <c r="D45" s="85">
        <v>230147304</v>
      </c>
      <c r="E45" s="86">
        <v>91889689</v>
      </c>
      <c r="F45" s="87">
        <f t="shared" si="0"/>
        <v>322036993</v>
      </c>
      <c r="G45" s="85">
        <v>271097869</v>
      </c>
      <c r="H45" s="86">
        <v>95957357</v>
      </c>
      <c r="I45" s="87">
        <f t="shared" si="1"/>
        <v>367055226</v>
      </c>
      <c r="J45" s="85">
        <v>115870275</v>
      </c>
      <c r="K45" s="86">
        <v>14533615</v>
      </c>
      <c r="L45" s="88">
        <f t="shared" si="2"/>
        <v>130403890</v>
      </c>
      <c r="M45" s="105">
        <f t="shared" si="3"/>
        <v>0.40493450390651237</v>
      </c>
      <c r="N45" s="85">
        <v>103851456</v>
      </c>
      <c r="O45" s="86">
        <v>23248019</v>
      </c>
      <c r="P45" s="88">
        <f t="shared" si="4"/>
        <v>127099475</v>
      </c>
      <c r="Q45" s="105">
        <f t="shared" si="5"/>
        <v>0.39467352435501096</v>
      </c>
      <c r="R45" s="85">
        <v>57776043</v>
      </c>
      <c r="S45" s="86">
        <v>15627729</v>
      </c>
      <c r="T45" s="88">
        <f t="shared" si="6"/>
        <v>73403772</v>
      </c>
      <c r="U45" s="105">
        <f t="shared" si="7"/>
        <v>0.19998018499810163</v>
      </c>
      <c r="V45" s="85">
        <v>0</v>
      </c>
      <c r="W45" s="86">
        <v>0</v>
      </c>
      <c r="X45" s="88">
        <f t="shared" si="8"/>
        <v>0</v>
      </c>
      <c r="Y45" s="105">
        <f t="shared" si="9"/>
        <v>0</v>
      </c>
      <c r="Z45" s="125">
        <f t="shared" si="10"/>
        <v>277497774</v>
      </c>
      <c r="AA45" s="88">
        <f t="shared" si="11"/>
        <v>53409363</v>
      </c>
      <c r="AB45" s="88">
        <f t="shared" si="12"/>
        <v>330907137</v>
      </c>
      <c r="AC45" s="105">
        <f t="shared" si="13"/>
        <v>0.9015186641151378</v>
      </c>
      <c r="AD45" s="85">
        <v>208586954</v>
      </c>
      <c r="AE45" s="86">
        <v>84664566</v>
      </c>
      <c r="AF45" s="88">
        <f t="shared" si="14"/>
        <v>293251520</v>
      </c>
      <c r="AG45" s="86">
        <v>249677473</v>
      </c>
      <c r="AH45" s="86">
        <v>249677473</v>
      </c>
      <c r="AI45" s="126">
        <v>53696422</v>
      </c>
      <c r="AJ45" s="127">
        <f t="shared" si="15"/>
        <v>0.21506314268087773</v>
      </c>
      <c r="AK45" s="128">
        <f t="shared" si="16"/>
        <v>-0.7496900544624627</v>
      </c>
    </row>
    <row r="46" spans="1:37" ht="12.75">
      <c r="A46" s="62" t="s">
        <v>97</v>
      </c>
      <c r="B46" s="63" t="s">
        <v>163</v>
      </c>
      <c r="C46" s="64" t="s">
        <v>164</v>
      </c>
      <c r="D46" s="85">
        <v>1377178104</v>
      </c>
      <c r="E46" s="86">
        <v>117510350</v>
      </c>
      <c r="F46" s="87">
        <f t="shared" si="0"/>
        <v>1494688454</v>
      </c>
      <c r="G46" s="85">
        <v>1457690285</v>
      </c>
      <c r="H46" s="86">
        <v>204945354</v>
      </c>
      <c r="I46" s="87">
        <f t="shared" si="1"/>
        <v>1662635639</v>
      </c>
      <c r="J46" s="85">
        <v>593122240</v>
      </c>
      <c r="K46" s="86">
        <v>216080166</v>
      </c>
      <c r="L46" s="88">
        <f t="shared" si="2"/>
        <v>809202406</v>
      </c>
      <c r="M46" s="105">
        <f t="shared" si="3"/>
        <v>0.5413853327323555</v>
      </c>
      <c r="N46" s="85">
        <v>306804623</v>
      </c>
      <c r="O46" s="86">
        <v>36334786</v>
      </c>
      <c r="P46" s="88">
        <f t="shared" si="4"/>
        <v>343139409</v>
      </c>
      <c r="Q46" s="105">
        <f t="shared" si="5"/>
        <v>0.22957252936671177</v>
      </c>
      <c r="R46" s="85">
        <v>234699916</v>
      </c>
      <c r="S46" s="86">
        <v>20676334</v>
      </c>
      <c r="T46" s="88">
        <f t="shared" si="6"/>
        <v>255376250</v>
      </c>
      <c r="U46" s="105">
        <f t="shared" si="7"/>
        <v>0.1535972428412501</v>
      </c>
      <c r="V46" s="85">
        <v>0</v>
      </c>
      <c r="W46" s="86">
        <v>0</v>
      </c>
      <c r="X46" s="88">
        <f t="shared" si="8"/>
        <v>0</v>
      </c>
      <c r="Y46" s="105">
        <f t="shared" si="9"/>
        <v>0</v>
      </c>
      <c r="Z46" s="125">
        <f t="shared" si="10"/>
        <v>1134626779</v>
      </c>
      <c r="AA46" s="88">
        <f t="shared" si="11"/>
        <v>273091286</v>
      </c>
      <c r="AB46" s="88">
        <f t="shared" si="12"/>
        <v>1407718065</v>
      </c>
      <c r="AC46" s="105">
        <f t="shared" si="13"/>
        <v>0.8466786299893575</v>
      </c>
      <c r="AD46" s="85">
        <v>1073747297</v>
      </c>
      <c r="AE46" s="86">
        <v>103049361</v>
      </c>
      <c r="AF46" s="88">
        <f t="shared" si="14"/>
        <v>1176796658</v>
      </c>
      <c r="AG46" s="86">
        <v>1520702358</v>
      </c>
      <c r="AH46" s="86">
        <v>1520702358</v>
      </c>
      <c r="AI46" s="126">
        <v>239399820</v>
      </c>
      <c r="AJ46" s="127">
        <f t="shared" si="15"/>
        <v>0.1574271380198649</v>
      </c>
      <c r="AK46" s="128">
        <f t="shared" si="16"/>
        <v>-0.7829903337471918</v>
      </c>
    </row>
    <row r="47" spans="1:37" ht="12.75">
      <c r="A47" s="62" t="s">
        <v>112</v>
      </c>
      <c r="B47" s="63" t="s">
        <v>165</v>
      </c>
      <c r="C47" s="64" t="s">
        <v>166</v>
      </c>
      <c r="D47" s="85">
        <v>1748807507</v>
      </c>
      <c r="E47" s="86">
        <v>1044807053</v>
      </c>
      <c r="F47" s="87">
        <f t="shared" si="0"/>
        <v>2793614560</v>
      </c>
      <c r="G47" s="85">
        <v>1773868953</v>
      </c>
      <c r="H47" s="86">
        <v>1236157957</v>
      </c>
      <c r="I47" s="87">
        <f t="shared" si="1"/>
        <v>3010026910</v>
      </c>
      <c r="J47" s="85">
        <v>501980551</v>
      </c>
      <c r="K47" s="86">
        <v>58111783</v>
      </c>
      <c r="L47" s="88">
        <f t="shared" si="2"/>
        <v>560092334</v>
      </c>
      <c r="M47" s="105">
        <f t="shared" si="3"/>
        <v>0.20049019718740296</v>
      </c>
      <c r="N47" s="85">
        <v>317847866</v>
      </c>
      <c r="O47" s="86">
        <v>232528136</v>
      </c>
      <c r="P47" s="88">
        <f t="shared" si="4"/>
        <v>550376002</v>
      </c>
      <c r="Q47" s="105">
        <f t="shared" si="5"/>
        <v>0.19701214687254492</v>
      </c>
      <c r="R47" s="85">
        <v>463749109</v>
      </c>
      <c r="S47" s="86">
        <v>110607630</v>
      </c>
      <c r="T47" s="88">
        <f t="shared" si="6"/>
        <v>574356739</v>
      </c>
      <c r="U47" s="105">
        <f t="shared" si="7"/>
        <v>0.1908144864392591</v>
      </c>
      <c r="V47" s="85">
        <v>0</v>
      </c>
      <c r="W47" s="86">
        <v>0</v>
      </c>
      <c r="X47" s="88">
        <f t="shared" si="8"/>
        <v>0</v>
      </c>
      <c r="Y47" s="105">
        <f t="shared" si="9"/>
        <v>0</v>
      </c>
      <c r="Z47" s="125">
        <f t="shared" si="10"/>
        <v>1283577526</v>
      </c>
      <c r="AA47" s="88">
        <f t="shared" si="11"/>
        <v>401247549</v>
      </c>
      <c r="AB47" s="88">
        <f t="shared" si="12"/>
        <v>1684825075</v>
      </c>
      <c r="AC47" s="105">
        <f t="shared" si="13"/>
        <v>0.5597375456686532</v>
      </c>
      <c r="AD47" s="85">
        <v>839621166</v>
      </c>
      <c r="AE47" s="86">
        <v>427654277</v>
      </c>
      <c r="AF47" s="88">
        <f t="shared" si="14"/>
        <v>1267275443</v>
      </c>
      <c r="AG47" s="86">
        <v>2623138968</v>
      </c>
      <c r="AH47" s="86">
        <v>2623138968</v>
      </c>
      <c r="AI47" s="126">
        <v>90054154</v>
      </c>
      <c r="AJ47" s="127">
        <f t="shared" si="15"/>
        <v>0.034330683619351425</v>
      </c>
      <c r="AK47" s="128">
        <f t="shared" si="16"/>
        <v>-0.5467782934068897</v>
      </c>
    </row>
    <row r="48" spans="1:37" ht="16.5">
      <c r="A48" s="65"/>
      <c r="B48" s="66" t="s">
        <v>167</v>
      </c>
      <c r="C48" s="67"/>
      <c r="D48" s="89">
        <f>SUM(D42:D47)</f>
        <v>4436022298</v>
      </c>
      <c r="E48" s="90">
        <f>SUM(E42:E47)</f>
        <v>1666388586</v>
      </c>
      <c r="F48" s="91">
        <f t="shared" si="0"/>
        <v>6102410884</v>
      </c>
      <c r="G48" s="89">
        <f>SUM(G42:G47)</f>
        <v>4773648697</v>
      </c>
      <c r="H48" s="90">
        <f>SUM(H42:H47)</f>
        <v>2029215039</v>
      </c>
      <c r="I48" s="91">
        <f t="shared" si="1"/>
        <v>6802863736</v>
      </c>
      <c r="J48" s="89">
        <f>SUM(J42:J47)</f>
        <v>1630196357</v>
      </c>
      <c r="K48" s="90">
        <f>SUM(K42:K47)</f>
        <v>371270829</v>
      </c>
      <c r="L48" s="90">
        <f t="shared" si="2"/>
        <v>2001467186</v>
      </c>
      <c r="M48" s="106">
        <f t="shared" si="3"/>
        <v>0.3279797483397383</v>
      </c>
      <c r="N48" s="89">
        <f>SUM(N42:N47)</f>
        <v>1092745118</v>
      </c>
      <c r="O48" s="90">
        <f>SUM(O42:O47)</f>
        <v>365667724</v>
      </c>
      <c r="P48" s="90">
        <f t="shared" si="4"/>
        <v>1458412842</v>
      </c>
      <c r="Q48" s="106">
        <f t="shared" si="5"/>
        <v>0.2389896173369502</v>
      </c>
      <c r="R48" s="89">
        <f>SUM(R42:R47)</f>
        <v>936156035</v>
      </c>
      <c r="S48" s="90">
        <f>SUM(S42:S47)</f>
        <v>242534883</v>
      </c>
      <c r="T48" s="90">
        <f t="shared" si="6"/>
        <v>1178690918</v>
      </c>
      <c r="U48" s="106">
        <f t="shared" si="7"/>
        <v>0.17326393174134863</v>
      </c>
      <c r="V48" s="89">
        <f>SUM(V42:V47)</f>
        <v>0</v>
      </c>
      <c r="W48" s="90">
        <f>SUM(W42:W47)</f>
        <v>0</v>
      </c>
      <c r="X48" s="90">
        <f t="shared" si="8"/>
        <v>0</v>
      </c>
      <c r="Y48" s="106">
        <f t="shared" si="9"/>
        <v>0</v>
      </c>
      <c r="Z48" s="89">
        <f t="shared" si="10"/>
        <v>3659097510</v>
      </c>
      <c r="AA48" s="90">
        <f t="shared" si="11"/>
        <v>979473436</v>
      </c>
      <c r="AB48" s="90">
        <f t="shared" si="12"/>
        <v>4638570946</v>
      </c>
      <c r="AC48" s="106">
        <f t="shared" si="13"/>
        <v>0.6818556311003552</v>
      </c>
      <c r="AD48" s="89">
        <f>SUM(AD42:AD47)</f>
        <v>2924199141</v>
      </c>
      <c r="AE48" s="90">
        <f>SUM(AE42:AE47)</f>
        <v>776911312</v>
      </c>
      <c r="AF48" s="90">
        <f t="shared" si="14"/>
        <v>3701110453</v>
      </c>
      <c r="AG48" s="90">
        <f>SUM(AG42:AG47)</f>
        <v>5701085666</v>
      </c>
      <c r="AH48" s="90">
        <f>SUM(AH42:AH47)</f>
        <v>5701085666</v>
      </c>
      <c r="AI48" s="91">
        <f>SUM(AI42:AI47)</f>
        <v>663077658</v>
      </c>
      <c r="AJ48" s="129">
        <f t="shared" si="15"/>
        <v>0.11630726090548803</v>
      </c>
      <c r="AK48" s="130">
        <f t="shared" si="16"/>
        <v>-0.6815304668779633</v>
      </c>
    </row>
    <row r="49" spans="1:37" ht="12.75">
      <c r="A49" s="62" t="s">
        <v>97</v>
      </c>
      <c r="B49" s="63" t="s">
        <v>168</v>
      </c>
      <c r="C49" s="64" t="s">
        <v>169</v>
      </c>
      <c r="D49" s="85">
        <v>408393768</v>
      </c>
      <c r="E49" s="86">
        <v>174313680</v>
      </c>
      <c r="F49" s="87">
        <f t="shared" si="0"/>
        <v>582707448</v>
      </c>
      <c r="G49" s="85">
        <v>462450268</v>
      </c>
      <c r="H49" s="86">
        <v>177313684</v>
      </c>
      <c r="I49" s="87">
        <f t="shared" si="1"/>
        <v>639763952</v>
      </c>
      <c r="J49" s="85">
        <v>169217665</v>
      </c>
      <c r="K49" s="86">
        <v>29926311</v>
      </c>
      <c r="L49" s="88">
        <f t="shared" si="2"/>
        <v>199143976</v>
      </c>
      <c r="M49" s="105">
        <f t="shared" si="3"/>
        <v>0.34175635935925086</v>
      </c>
      <c r="N49" s="85">
        <v>154117003</v>
      </c>
      <c r="O49" s="86">
        <v>54305212</v>
      </c>
      <c r="P49" s="88">
        <f t="shared" si="4"/>
        <v>208422215</v>
      </c>
      <c r="Q49" s="105">
        <f t="shared" si="5"/>
        <v>0.35767899606459125</v>
      </c>
      <c r="R49" s="85">
        <v>88675800</v>
      </c>
      <c r="S49" s="86">
        <v>20036076</v>
      </c>
      <c r="T49" s="88">
        <f t="shared" si="6"/>
        <v>108711876</v>
      </c>
      <c r="U49" s="105">
        <f t="shared" si="7"/>
        <v>0.1699249788303171</v>
      </c>
      <c r="V49" s="85">
        <v>0</v>
      </c>
      <c r="W49" s="86">
        <v>0</v>
      </c>
      <c r="X49" s="88">
        <f t="shared" si="8"/>
        <v>0</v>
      </c>
      <c r="Y49" s="105">
        <f t="shared" si="9"/>
        <v>0</v>
      </c>
      <c r="Z49" s="125">
        <f t="shared" si="10"/>
        <v>412010468</v>
      </c>
      <c r="AA49" s="88">
        <f t="shared" si="11"/>
        <v>104267599</v>
      </c>
      <c r="AB49" s="88">
        <f t="shared" si="12"/>
        <v>516278067</v>
      </c>
      <c r="AC49" s="105">
        <f t="shared" si="13"/>
        <v>0.8069821148660155</v>
      </c>
      <c r="AD49" s="85">
        <v>346036153</v>
      </c>
      <c r="AE49" s="86">
        <v>124042509</v>
      </c>
      <c r="AF49" s="88">
        <f t="shared" si="14"/>
        <v>470078662</v>
      </c>
      <c r="AG49" s="86">
        <v>566676549</v>
      </c>
      <c r="AH49" s="86">
        <v>566676549</v>
      </c>
      <c r="AI49" s="126">
        <v>110066594</v>
      </c>
      <c r="AJ49" s="127">
        <f t="shared" si="15"/>
        <v>0.19423177859438825</v>
      </c>
      <c r="AK49" s="128">
        <f t="shared" si="16"/>
        <v>-0.7687368417501155</v>
      </c>
    </row>
    <row r="50" spans="1:37" ht="12.75">
      <c r="A50" s="62" t="s">
        <v>97</v>
      </c>
      <c r="B50" s="63" t="s">
        <v>170</v>
      </c>
      <c r="C50" s="64" t="s">
        <v>171</v>
      </c>
      <c r="D50" s="85">
        <v>302216131</v>
      </c>
      <c r="E50" s="86">
        <v>169700187</v>
      </c>
      <c r="F50" s="87">
        <f t="shared" si="0"/>
        <v>471916318</v>
      </c>
      <c r="G50" s="85">
        <v>347284131</v>
      </c>
      <c r="H50" s="86">
        <v>189647879</v>
      </c>
      <c r="I50" s="87">
        <f t="shared" si="1"/>
        <v>536932010</v>
      </c>
      <c r="J50" s="85">
        <v>123624403</v>
      </c>
      <c r="K50" s="86">
        <v>17330761</v>
      </c>
      <c r="L50" s="88">
        <f t="shared" si="2"/>
        <v>140955164</v>
      </c>
      <c r="M50" s="105">
        <f t="shared" si="3"/>
        <v>0.29868677692132695</v>
      </c>
      <c r="N50" s="85">
        <v>122304679</v>
      </c>
      <c r="O50" s="86">
        <v>47897678</v>
      </c>
      <c r="P50" s="88">
        <f t="shared" si="4"/>
        <v>170202357</v>
      </c>
      <c r="Q50" s="105">
        <f t="shared" si="5"/>
        <v>0.36066215663260875</v>
      </c>
      <c r="R50" s="85">
        <v>62818562</v>
      </c>
      <c r="S50" s="86">
        <v>34749476</v>
      </c>
      <c r="T50" s="88">
        <f t="shared" si="6"/>
        <v>97568038</v>
      </c>
      <c r="U50" s="105">
        <f t="shared" si="7"/>
        <v>0.18171395294536455</v>
      </c>
      <c r="V50" s="85">
        <v>0</v>
      </c>
      <c r="W50" s="86">
        <v>0</v>
      </c>
      <c r="X50" s="88">
        <f t="shared" si="8"/>
        <v>0</v>
      </c>
      <c r="Y50" s="105">
        <f t="shared" si="9"/>
        <v>0</v>
      </c>
      <c r="Z50" s="125">
        <f t="shared" si="10"/>
        <v>308747644</v>
      </c>
      <c r="AA50" s="88">
        <f t="shared" si="11"/>
        <v>99977915</v>
      </c>
      <c r="AB50" s="88">
        <f t="shared" si="12"/>
        <v>408725559</v>
      </c>
      <c r="AC50" s="105">
        <f t="shared" si="13"/>
        <v>0.7612240495775248</v>
      </c>
      <c r="AD50" s="85">
        <v>252191235</v>
      </c>
      <c r="AE50" s="86">
        <v>66664881</v>
      </c>
      <c r="AF50" s="88">
        <f t="shared" si="14"/>
        <v>318856116</v>
      </c>
      <c r="AG50" s="86">
        <v>537628107</v>
      </c>
      <c r="AH50" s="86">
        <v>537628107</v>
      </c>
      <c r="AI50" s="126">
        <v>86304568</v>
      </c>
      <c r="AJ50" s="127">
        <f t="shared" si="15"/>
        <v>0.16052837802990833</v>
      </c>
      <c r="AK50" s="128">
        <f t="shared" si="16"/>
        <v>-0.6940060638510694</v>
      </c>
    </row>
    <row r="51" spans="1:37" ht="12.75">
      <c r="A51" s="62" t="s">
        <v>97</v>
      </c>
      <c r="B51" s="63" t="s">
        <v>172</v>
      </c>
      <c r="C51" s="64" t="s">
        <v>173</v>
      </c>
      <c r="D51" s="85">
        <v>368741640</v>
      </c>
      <c r="E51" s="86">
        <v>75808188</v>
      </c>
      <c r="F51" s="87">
        <f t="shared" si="0"/>
        <v>444549828</v>
      </c>
      <c r="G51" s="85">
        <v>441612002</v>
      </c>
      <c r="H51" s="86">
        <v>159390103</v>
      </c>
      <c r="I51" s="87">
        <f t="shared" si="1"/>
        <v>601002105</v>
      </c>
      <c r="J51" s="85">
        <v>158095320</v>
      </c>
      <c r="K51" s="86">
        <v>12510698</v>
      </c>
      <c r="L51" s="88">
        <f t="shared" si="2"/>
        <v>170606018</v>
      </c>
      <c r="M51" s="105">
        <f t="shared" si="3"/>
        <v>0.38377254304100195</v>
      </c>
      <c r="N51" s="85">
        <v>154238744</v>
      </c>
      <c r="O51" s="86">
        <v>17755499</v>
      </c>
      <c r="P51" s="88">
        <f t="shared" si="4"/>
        <v>171994243</v>
      </c>
      <c r="Q51" s="105">
        <f t="shared" si="5"/>
        <v>0.3868953088426344</v>
      </c>
      <c r="R51" s="85">
        <v>88723657</v>
      </c>
      <c r="S51" s="86">
        <v>36947591</v>
      </c>
      <c r="T51" s="88">
        <f t="shared" si="6"/>
        <v>125671248</v>
      </c>
      <c r="U51" s="105">
        <f t="shared" si="7"/>
        <v>0.20910284166142812</v>
      </c>
      <c r="V51" s="85">
        <v>0</v>
      </c>
      <c r="W51" s="86">
        <v>0</v>
      </c>
      <c r="X51" s="88">
        <f t="shared" si="8"/>
        <v>0</v>
      </c>
      <c r="Y51" s="105">
        <f t="shared" si="9"/>
        <v>0</v>
      </c>
      <c r="Z51" s="125">
        <f t="shared" si="10"/>
        <v>401057721</v>
      </c>
      <c r="AA51" s="88">
        <f t="shared" si="11"/>
        <v>67213788</v>
      </c>
      <c r="AB51" s="88">
        <f t="shared" si="12"/>
        <v>468271509</v>
      </c>
      <c r="AC51" s="105">
        <f t="shared" si="13"/>
        <v>0.7791511961509685</v>
      </c>
      <c r="AD51" s="85">
        <v>327144799</v>
      </c>
      <c r="AE51" s="86">
        <v>41545620</v>
      </c>
      <c r="AF51" s="88">
        <f t="shared" si="14"/>
        <v>368690419</v>
      </c>
      <c r="AG51" s="86">
        <v>380448883</v>
      </c>
      <c r="AH51" s="86">
        <v>380448883</v>
      </c>
      <c r="AI51" s="126">
        <v>102702188</v>
      </c>
      <c r="AJ51" s="127">
        <f t="shared" si="15"/>
        <v>0.2699500316314505</v>
      </c>
      <c r="AK51" s="128">
        <f t="shared" si="16"/>
        <v>-0.6591415411855333</v>
      </c>
    </row>
    <row r="52" spans="1:37" ht="12.75">
      <c r="A52" s="62" t="s">
        <v>97</v>
      </c>
      <c r="B52" s="63" t="s">
        <v>174</v>
      </c>
      <c r="C52" s="64" t="s">
        <v>175</v>
      </c>
      <c r="D52" s="85">
        <v>218795970</v>
      </c>
      <c r="E52" s="86">
        <v>58170749</v>
      </c>
      <c r="F52" s="87">
        <f t="shared" si="0"/>
        <v>276966719</v>
      </c>
      <c r="G52" s="85">
        <v>248873926</v>
      </c>
      <c r="H52" s="86">
        <v>68427218</v>
      </c>
      <c r="I52" s="87">
        <f t="shared" si="1"/>
        <v>317301144</v>
      </c>
      <c r="J52" s="85">
        <v>4485042</v>
      </c>
      <c r="K52" s="86">
        <v>6546619</v>
      </c>
      <c r="L52" s="88">
        <f t="shared" si="2"/>
        <v>11031661</v>
      </c>
      <c r="M52" s="105">
        <f t="shared" si="3"/>
        <v>0.039830276503365736</v>
      </c>
      <c r="N52" s="85">
        <v>66989783</v>
      </c>
      <c r="O52" s="86">
        <v>15860356</v>
      </c>
      <c r="P52" s="88">
        <f t="shared" si="4"/>
        <v>82850139</v>
      </c>
      <c r="Q52" s="105">
        <f t="shared" si="5"/>
        <v>0.29913391507518994</v>
      </c>
      <c r="R52" s="85">
        <v>37140349</v>
      </c>
      <c r="S52" s="86">
        <v>7475139</v>
      </c>
      <c r="T52" s="88">
        <f t="shared" si="6"/>
        <v>44615488</v>
      </c>
      <c r="U52" s="105">
        <f t="shared" si="7"/>
        <v>0.14060928819090548</v>
      </c>
      <c r="V52" s="85">
        <v>0</v>
      </c>
      <c r="W52" s="86">
        <v>0</v>
      </c>
      <c r="X52" s="88">
        <f t="shared" si="8"/>
        <v>0</v>
      </c>
      <c r="Y52" s="105">
        <f t="shared" si="9"/>
        <v>0</v>
      </c>
      <c r="Z52" s="125">
        <f t="shared" si="10"/>
        <v>108615174</v>
      </c>
      <c r="AA52" s="88">
        <f t="shared" si="11"/>
        <v>29882114</v>
      </c>
      <c r="AB52" s="88">
        <f t="shared" si="12"/>
        <v>138497288</v>
      </c>
      <c r="AC52" s="105">
        <f t="shared" si="13"/>
        <v>0.43648530936276736</v>
      </c>
      <c r="AD52" s="85">
        <v>89876424</v>
      </c>
      <c r="AE52" s="86">
        <v>48124681</v>
      </c>
      <c r="AF52" s="88">
        <f t="shared" si="14"/>
        <v>138001105</v>
      </c>
      <c r="AG52" s="86">
        <v>269542923</v>
      </c>
      <c r="AH52" s="86">
        <v>269542923</v>
      </c>
      <c r="AI52" s="126">
        <v>51205374</v>
      </c>
      <c r="AJ52" s="127">
        <f t="shared" si="15"/>
        <v>0.18997113123982853</v>
      </c>
      <c r="AK52" s="128">
        <f t="shared" si="16"/>
        <v>-0.6767019510459718</v>
      </c>
    </row>
    <row r="53" spans="1:37" ht="12.75">
      <c r="A53" s="62" t="s">
        <v>112</v>
      </c>
      <c r="B53" s="63" t="s">
        <v>176</v>
      </c>
      <c r="C53" s="64" t="s">
        <v>177</v>
      </c>
      <c r="D53" s="85">
        <v>793782857</v>
      </c>
      <c r="E53" s="86">
        <v>613944301</v>
      </c>
      <c r="F53" s="87">
        <f t="shared" si="0"/>
        <v>1407727158</v>
      </c>
      <c r="G53" s="85">
        <v>855209896</v>
      </c>
      <c r="H53" s="86">
        <v>578066398</v>
      </c>
      <c r="I53" s="87">
        <f t="shared" si="1"/>
        <v>1433276294</v>
      </c>
      <c r="J53" s="85">
        <v>285312370</v>
      </c>
      <c r="K53" s="86">
        <v>44515592</v>
      </c>
      <c r="L53" s="88">
        <f t="shared" si="2"/>
        <v>329827962</v>
      </c>
      <c r="M53" s="105">
        <f t="shared" si="3"/>
        <v>0.2342982161888504</v>
      </c>
      <c r="N53" s="85">
        <v>263419147</v>
      </c>
      <c r="O53" s="86">
        <v>118321084</v>
      </c>
      <c r="P53" s="88">
        <f t="shared" si="4"/>
        <v>381740231</v>
      </c>
      <c r="Q53" s="105">
        <f t="shared" si="5"/>
        <v>0.2711748713737609</v>
      </c>
      <c r="R53" s="85">
        <v>168093912</v>
      </c>
      <c r="S53" s="86">
        <v>88617218</v>
      </c>
      <c r="T53" s="88">
        <f t="shared" si="6"/>
        <v>256711130</v>
      </c>
      <c r="U53" s="105">
        <f t="shared" si="7"/>
        <v>0.1791079159507818</v>
      </c>
      <c r="V53" s="85">
        <v>0</v>
      </c>
      <c r="W53" s="86">
        <v>0</v>
      </c>
      <c r="X53" s="88">
        <f t="shared" si="8"/>
        <v>0</v>
      </c>
      <c r="Y53" s="105">
        <f t="shared" si="9"/>
        <v>0</v>
      </c>
      <c r="Z53" s="125">
        <f t="shared" si="10"/>
        <v>716825429</v>
      </c>
      <c r="AA53" s="88">
        <f t="shared" si="11"/>
        <v>251453894</v>
      </c>
      <c r="AB53" s="88">
        <f t="shared" si="12"/>
        <v>968279323</v>
      </c>
      <c r="AC53" s="105">
        <f t="shared" si="13"/>
        <v>0.675570597974322</v>
      </c>
      <c r="AD53" s="85">
        <v>623612520</v>
      </c>
      <c r="AE53" s="86">
        <v>287913395</v>
      </c>
      <c r="AF53" s="88">
        <f t="shared" si="14"/>
        <v>911525915</v>
      </c>
      <c r="AG53" s="86">
        <v>1338247357</v>
      </c>
      <c r="AH53" s="86">
        <v>1338247357</v>
      </c>
      <c r="AI53" s="126">
        <v>234415730</v>
      </c>
      <c r="AJ53" s="127">
        <f t="shared" si="15"/>
        <v>0.17516621928960777</v>
      </c>
      <c r="AK53" s="128">
        <f t="shared" si="16"/>
        <v>-0.7183720991629734</v>
      </c>
    </row>
    <row r="54" spans="1:37" ht="16.5">
      <c r="A54" s="65"/>
      <c r="B54" s="66" t="s">
        <v>178</v>
      </c>
      <c r="C54" s="67"/>
      <c r="D54" s="89">
        <f>SUM(D49:D53)</f>
        <v>2091930366</v>
      </c>
      <c r="E54" s="90">
        <f>SUM(E49:E53)</f>
        <v>1091937105</v>
      </c>
      <c r="F54" s="91">
        <f t="shared" si="0"/>
        <v>3183867471</v>
      </c>
      <c r="G54" s="89">
        <f>SUM(G49:G53)</f>
        <v>2355430223</v>
      </c>
      <c r="H54" s="90">
        <f>SUM(H49:H53)</f>
        <v>1172845282</v>
      </c>
      <c r="I54" s="91">
        <f t="shared" si="1"/>
        <v>3528275505</v>
      </c>
      <c r="J54" s="89">
        <f>SUM(J49:J53)</f>
        <v>740734800</v>
      </c>
      <c r="K54" s="90">
        <f>SUM(K49:K53)</f>
        <v>110829981</v>
      </c>
      <c r="L54" s="90">
        <f t="shared" si="2"/>
        <v>851564781</v>
      </c>
      <c r="M54" s="106">
        <f t="shared" si="3"/>
        <v>0.26746238301575337</v>
      </c>
      <c r="N54" s="89">
        <f>SUM(N49:N53)</f>
        <v>761069356</v>
      </c>
      <c r="O54" s="90">
        <f>SUM(O49:O53)</f>
        <v>254139829</v>
      </c>
      <c r="P54" s="90">
        <f t="shared" si="4"/>
        <v>1015209185</v>
      </c>
      <c r="Q54" s="106">
        <f t="shared" si="5"/>
        <v>0.31886037790421584</v>
      </c>
      <c r="R54" s="89">
        <f>SUM(R49:R53)</f>
        <v>445452280</v>
      </c>
      <c r="S54" s="90">
        <f>SUM(S49:S53)</f>
        <v>187825500</v>
      </c>
      <c r="T54" s="90">
        <f t="shared" si="6"/>
        <v>633277780</v>
      </c>
      <c r="U54" s="106">
        <f t="shared" si="7"/>
        <v>0.17948648825823482</v>
      </c>
      <c r="V54" s="89">
        <f>SUM(V49:V53)</f>
        <v>0</v>
      </c>
      <c r="W54" s="90">
        <f>SUM(W49:W53)</f>
        <v>0</v>
      </c>
      <c r="X54" s="90">
        <f t="shared" si="8"/>
        <v>0</v>
      </c>
      <c r="Y54" s="106">
        <f t="shared" si="9"/>
        <v>0</v>
      </c>
      <c r="Z54" s="89">
        <f t="shared" si="10"/>
        <v>1947256436</v>
      </c>
      <c r="AA54" s="90">
        <f t="shared" si="11"/>
        <v>552795310</v>
      </c>
      <c r="AB54" s="90">
        <f t="shared" si="12"/>
        <v>2500051746</v>
      </c>
      <c r="AC54" s="106">
        <f t="shared" si="13"/>
        <v>0.7085761138712438</v>
      </c>
      <c r="AD54" s="89">
        <f>SUM(AD49:AD53)</f>
        <v>1638861131</v>
      </c>
      <c r="AE54" s="90">
        <f>SUM(AE49:AE53)</f>
        <v>568291086</v>
      </c>
      <c r="AF54" s="90">
        <f t="shared" si="14"/>
        <v>2207152217</v>
      </c>
      <c r="AG54" s="90">
        <f>SUM(AG49:AG53)</f>
        <v>3092543819</v>
      </c>
      <c r="AH54" s="90">
        <f>SUM(AH49:AH53)</f>
        <v>3092543819</v>
      </c>
      <c r="AI54" s="91">
        <f>SUM(AI49:AI53)</f>
        <v>584694454</v>
      </c>
      <c r="AJ54" s="129">
        <f t="shared" si="15"/>
        <v>0.18906585911822774</v>
      </c>
      <c r="AK54" s="130">
        <f t="shared" si="16"/>
        <v>-0.7130792452272448</v>
      </c>
    </row>
    <row r="55" spans="1:37" ht="16.5">
      <c r="A55" s="68"/>
      <c r="B55" s="69" t="s">
        <v>179</v>
      </c>
      <c r="C55" s="70"/>
      <c r="D55" s="92">
        <f>SUM(D9:D10,D12:D19,D21:D27,D29:D35,D37:D40,D42:D47,D49:D53)</f>
        <v>24917854665</v>
      </c>
      <c r="E55" s="93">
        <f>SUM(E9:E10,E12:E19,E21:E27,E29:E35,E37:E40,E42:E47,E49:E53)</f>
        <v>6942845716</v>
      </c>
      <c r="F55" s="94">
        <f t="shared" si="0"/>
        <v>31860700381</v>
      </c>
      <c r="G55" s="92">
        <f>SUM(G9:G10,G12:G19,G21:G27,G29:G35,G37:G40,G42:G47,G49:G53)</f>
        <v>26762357864</v>
      </c>
      <c r="H55" s="93">
        <f>SUM(H9:H10,H12:H19,H21:H27,H29:H35,H37:H40,H42:H47,H49:H53)</f>
        <v>8015758326</v>
      </c>
      <c r="I55" s="94">
        <f t="shared" si="1"/>
        <v>34778116190</v>
      </c>
      <c r="J55" s="92">
        <f>SUM(J9:J10,J12:J19,J21:J27,J29:J35,J37:J40,J42:J47,J49:J53)</f>
        <v>7943228932</v>
      </c>
      <c r="K55" s="93">
        <f>SUM(K9:K10,K12:K19,K21:K27,K29:K35,K37:K40,K42:K47,K49:K53)</f>
        <v>1003888994</v>
      </c>
      <c r="L55" s="93">
        <f t="shared" si="2"/>
        <v>8947117926</v>
      </c>
      <c r="M55" s="107">
        <f t="shared" si="3"/>
        <v>0.28081987586611806</v>
      </c>
      <c r="N55" s="92">
        <f>SUM(N9:N10,N12:N19,N21:N27,N29:N35,N37:N40,N42:N47,N49:N53)</f>
        <v>6974012724</v>
      </c>
      <c r="O55" s="93">
        <f>SUM(O9:O10,O12:O19,O21:O27,O29:O35,O37:O40,O42:O47,O49:O53)</f>
        <v>1631475158</v>
      </c>
      <c r="P55" s="93">
        <f t="shared" si="4"/>
        <v>8605487882</v>
      </c>
      <c r="Q55" s="107">
        <f t="shared" si="5"/>
        <v>0.27009726023260455</v>
      </c>
      <c r="R55" s="92">
        <f>SUM(R9:R10,R12:R19,R21:R27,R29:R35,R37:R40,R42:R47,R49:R53)</f>
        <v>5809142882</v>
      </c>
      <c r="S55" s="93">
        <f>SUM(S9:S10,S12:S19,S21:S27,S29:S35,S37:S40,S42:S47,S49:S53)</f>
        <v>2282204220</v>
      </c>
      <c r="T55" s="93">
        <f t="shared" si="6"/>
        <v>8091347102</v>
      </c>
      <c r="U55" s="107">
        <f t="shared" si="7"/>
        <v>0.23265627895988694</v>
      </c>
      <c r="V55" s="92">
        <f>SUM(V9:V10,V12:V19,V21:V27,V29:V35,V37:V40,V42:V47,V49:V53)</f>
        <v>0</v>
      </c>
      <c r="W55" s="93">
        <f>SUM(W9:W10,W12:W19,W21:W27,W29:W35,W37:W40,W42:W47,W49:W53)</f>
        <v>0</v>
      </c>
      <c r="X55" s="93">
        <f t="shared" si="8"/>
        <v>0</v>
      </c>
      <c r="Y55" s="107">
        <f t="shared" si="9"/>
        <v>0</v>
      </c>
      <c r="Z55" s="92">
        <f t="shared" si="10"/>
        <v>20726384538</v>
      </c>
      <c r="AA55" s="93">
        <f t="shared" si="11"/>
        <v>4917568372</v>
      </c>
      <c r="AB55" s="93">
        <f t="shared" si="12"/>
        <v>25643952910</v>
      </c>
      <c r="AC55" s="107">
        <f t="shared" si="13"/>
        <v>0.737358883094812</v>
      </c>
      <c r="AD55" s="92">
        <f>SUM(AD9:AD10,AD12:AD19,AD21:AD27,AD29:AD35,AD37:AD40,AD42:AD47,AD49:AD53)</f>
        <v>22307103699</v>
      </c>
      <c r="AE55" s="93">
        <f>SUM(AE9:AE10,AE12:AE19,AE21:AE27,AE29:AE35,AE37:AE40,AE42:AE47,AE49:AE53)</f>
        <v>5592059320</v>
      </c>
      <c r="AF55" s="93">
        <f t="shared" si="14"/>
        <v>27899163019</v>
      </c>
      <c r="AG55" s="93">
        <f>SUM(AG9:AG10,AG12:AG19,AG21:AG27,AG29:AG35,AG37:AG40,AG42:AG47,AG49:AG53)</f>
        <v>52403037564</v>
      </c>
      <c r="AH55" s="93">
        <f>SUM(AH9:AH10,AH12:AH19,AH21:AH27,AH29:AH35,AH37:AH40,AH42:AH47,AH49:AH53)</f>
        <v>52403037564</v>
      </c>
      <c r="AI55" s="94">
        <f>SUM(AI9:AI10,AI12:AI19,AI21:AI27,AI29:AI35,AI37:AI40,AI42:AI47,AI49:AI53)</f>
        <v>7762135765</v>
      </c>
      <c r="AJ55" s="131">
        <f t="shared" si="15"/>
        <v>0.14812377537313706</v>
      </c>
      <c r="AK55" s="132">
        <f t="shared" si="16"/>
        <v>-0.7099788586313647</v>
      </c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50</v>
      </c>
      <c r="C9" s="64" t="s">
        <v>51</v>
      </c>
      <c r="D9" s="85">
        <v>7412427346</v>
      </c>
      <c r="E9" s="86">
        <v>1136562239</v>
      </c>
      <c r="F9" s="87">
        <f>$D9+$E9</f>
        <v>8548989585</v>
      </c>
      <c r="G9" s="85">
        <v>7353427631</v>
      </c>
      <c r="H9" s="86">
        <v>1300159754</v>
      </c>
      <c r="I9" s="87">
        <f>$G9+$H9</f>
        <v>8653587385</v>
      </c>
      <c r="J9" s="85">
        <v>2070734217</v>
      </c>
      <c r="K9" s="86">
        <v>75564018</v>
      </c>
      <c r="L9" s="88">
        <f>$J9+$K9</f>
        <v>2146298235</v>
      </c>
      <c r="M9" s="105">
        <f>IF($F9=0,0,$L9/$F9)</f>
        <v>0.2510587027460977</v>
      </c>
      <c r="N9" s="85">
        <v>1496442902</v>
      </c>
      <c r="O9" s="86">
        <v>194911731</v>
      </c>
      <c r="P9" s="88">
        <f>$N9+$O9</f>
        <v>1691354633</v>
      </c>
      <c r="Q9" s="105">
        <f>IF($F9=0,0,$P9/$F9)</f>
        <v>0.1978426358089896</v>
      </c>
      <c r="R9" s="85">
        <v>1864305821</v>
      </c>
      <c r="S9" s="86">
        <v>171784835</v>
      </c>
      <c r="T9" s="88">
        <f>$R9+$S9</f>
        <v>2036090656</v>
      </c>
      <c r="U9" s="105">
        <f>IF($I9=0,0,$T9/$I9)</f>
        <v>0.23528862255777636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5431482940</v>
      </c>
      <c r="AA9" s="88">
        <f>$K9+$O9+$S9</f>
        <v>442260584</v>
      </c>
      <c r="AB9" s="88">
        <f>$Z9+$AA9</f>
        <v>5873743524</v>
      </c>
      <c r="AC9" s="105">
        <f>IF($I9=0,0,$AB9/$I9)</f>
        <v>0.6787639926282434</v>
      </c>
      <c r="AD9" s="85">
        <v>5420586617</v>
      </c>
      <c r="AE9" s="86">
        <v>281637933</v>
      </c>
      <c r="AF9" s="88">
        <f>$AD9+$AE9</f>
        <v>5702224550</v>
      </c>
      <c r="AG9" s="86">
        <v>8215898404</v>
      </c>
      <c r="AH9" s="86">
        <v>8215898404</v>
      </c>
      <c r="AI9" s="126">
        <v>1985471776</v>
      </c>
      <c r="AJ9" s="127">
        <f>IF($AH9=0,0,$AI9/$AH9)</f>
        <v>0.2416621625984751</v>
      </c>
      <c r="AK9" s="128">
        <f>IF($AF9=0,0,(($T9/$AF9)-1))</f>
        <v>-0.6429304671981043</v>
      </c>
    </row>
    <row r="10" spans="1:37" ht="16.5">
      <c r="A10" s="65"/>
      <c r="B10" s="66" t="s">
        <v>96</v>
      </c>
      <c r="C10" s="67"/>
      <c r="D10" s="89">
        <f>D9</f>
        <v>7412427346</v>
      </c>
      <c r="E10" s="90">
        <f>E9</f>
        <v>1136562239</v>
      </c>
      <c r="F10" s="91">
        <f aca="true" t="shared" si="0" ref="F10:F37">$D10+$E10</f>
        <v>8548989585</v>
      </c>
      <c r="G10" s="89">
        <f>G9</f>
        <v>7353427631</v>
      </c>
      <c r="H10" s="90">
        <f>H9</f>
        <v>1300159754</v>
      </c>
      <c r="I10" s="91">
        <f aca="true" t="shared" si="1" ref="I10:I37">$G10+$H10</f>
        <v>8653587385</v>
      </c>
      <c r="J10" s="89">
        <f>J9</f>
        <v>2070734217</v>
      </c>
      <c r="K10" s="90">
        <f>K9</f>
        <v>75564018</v>
      </c>
      <c r="L10" s="90">
        <f aca="true" t="shared" si="2" ref="L10:L37">$J10+$K10</f>
        <v>2146298235</v>
      </c>
      <c r="M10" s="106">
        <f aca="true" t="shared" si="3" ref="M10:M37">IF($F10=0,0,$L10/$F10)</f>
        <v>0.2510587027460977</v>
      </c>
      <c r="N10" s="89">
        <f>N9</f>
        <v>1496442902</v>
      </c>
      <c r="O10" s="90">
        <f>O9</f>
        <v>194911731</v>
      </c>
      <c r="P10" s="90">
        <f aca="true" t="shared" si="4" ref="P10:P37">$N10+$O10</f>
        <v>1691354633</v>
      </c>
      <c r="Q10" s="106">
        <f aca="true" t="shared" si="5" ref="Q10:Q37">IF($F10=0,0,$P10/$F10)</f>
        <v>0.1978426358089896</v>
      </c>
      <c r="R10" s="89">
        <f>R9</f>
        <v>1864305821</v>
      </c>
      <c r="S10" s="90">
        <f>S9</f>
        <v>171784835</v>
      </c>
      <c r="T10" s="90">
        <f aca="true" t="shared" si="6" ref="T10:T37">$R10+$S10</f>
        <v>2036090656</v>
      </c>
      <c r="U10" s="106">
        <f aca="true" t="shared" si="7" ref="U10:U37">IF($I10=0,0,$T10/$I10)</f>
        <v>0.23528862255777636</v>
      </c>
      <c r="V10" s="89">
        <f>V9</f>
        <v>0</v>
      </c>
      <c r="W10" s="90">
        <f>W9</f>
        <v>0</v>
      </c>
      <c r="X10" s="90">
        <f aca="true" t="shared" si="8" ref="X10:X37">$V10+$W10</f>
        <v>0</v>
      </c>
      <c r="Y10" s="106">
        <f aca="true" t="shared" si="9" ref="Y10:Y37">IF($I10=0,0,$X10/$I10)</f>
        <v>0</v>
      </c>
      <c r="Z10" s="89">
        <f aca="true" t="shared" si="10" ref="Z10:Z37">$J10+$N10+$R10</f>
        <v>5431482940</v>
      </c>
      <c r="AA10" s="90">
        <f aca="true" t="shared" si="11" ref="AA10:AA37">$K10+$O10+$S10</f>
        <v>442260584</v>
      </c>
      <c r="AB10" s="90">
        <f aca="true" t="shared" si="12" ref="AB10:AB37">$Z10+$AA10</f>
        <v>5873743524</v>
      </c>
      <c r="AC10" s="106">
        <f aca="true" t="shared" si="13" ref="AC10:AC37">IF($I10=0,0,$AB10/$I10)</f>
        <v>0.6787639926282434</v>
      </c>
      <c r="AD10" s="89">
        <f>AD9</f>
        <v>5420586617</v>
      </c>
      <c r="AE10" s="90">
        <f>AE9</f>
        <v>281637933</v>
      </c>
      <c r="AF10" s="90">
        <f aca="true" t="shared" si="14" ref="AF10:AF37">$AD10+$AE10</f>
        <v>5702224550</v>
      </c>
      <c r="AG10" s="90">
        <f>AG9</f>
        <v>8215898404</v>
      </c>
      <c r="AH10" s="90">
        <f>AH9</f>
        <v>8215898404</v>
      </c>
      <c r="AI10" s="91">
        <f>AI9</f>
        <v>1985471776</v>
      </c>
      <c r="AJ10" s="129">
        <f aca="true" t="shared" si="15" ref="AJ10:AJ37">IF($AH10=0,0,$AI10/$AH10)</f>
        <v>0.2416621625984751</v>
      </c>
      <c r="AK10" s="130">
        <f aca="true" t="shared" si="16" ref="AK10:AK37">IF($AF10=0,0,(($T10/$AF10)-1))</f>
        <v>-0.6429304671981043</v>
      </c>
    </row>
    <row r="11" spans="1:37" ht="12.75">
      <c r="A11" s="62" t="s">
        <v>97</v>
      </c>
      <c r="B11" s="63" t="s">
        <v>180</v>
      </c>
      <c r="C11" s="64" t="s">
        <v>181</v>
      </c>
      <c r="D11" s="85">
        <v>156276532</v>
      </c>
      <c r="E11" s="86">
        <v>324342009</v>
      </c>
      <c r="F11" s="87">
        <f t="shared" si="0"/>
        <v>480618541</v>
      </c>
      <c r="G11" s="85">
        <v>169034589</v>
      </c>
      <c r="H11" s="86">
        <v>130315978</v>
      </c>
      <c r="I11" s="87">
        <f t="shared" si="1"/>
        <v>299350567</v>
      </c>
      <c r="J11" s="85">
        <v>52967151</v>
      </c>
      <c r="K11" s="86">
        <v>8184630</v>
      </c>
      <c r="L11" s="88">
        <f t="shared" si="2"/>
        <v>61151781</v>
      </c>
      <c r="M11" s="105">
        <f t="shared" si="3"/>
        <v>0.12723558452981112</v>
      </c>
      <c r="N11" s="85">
        <v>53484752</v>
      </c>
      <c r="O11" s="86">
        <v>7377639</v>
      </c>
      <c r="P11" s="88">
        <f t="shared" si="4"/>
        <v>60862391</v>
      </c>
      <c r="Q11" s="105">
        <f t="shared" si="5"/>
        <v>0.12663346460452093</v>
      </c>
      <c r="R11" s="85">
        <v>29073305</v>
      </c>
      <c r="S11" s="86">
        <v>6156735</v>
      </c>
      <c r="T11" s="88">
        <f t="shared" si="6"/>
        <v>35230040</v>
      </c>
      <c r="U11" s="105">
        <f t="shared" si="7"/>
        <v>0.1176882354126291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135525208</v>
      </c>
      <c r="AA11" s="88">
        <f t="shared" si="11"/>
        <v>21719004</v>
      </c>
      <c r="AB11" s="88">
        <f t="shared" si="12"/>
        <v>157244212</v>
      </c>
      <c r="AC11" s="105">
        <f t="shared" si="13"/>
        <v>0.5252844969557048</v>
      </c>
      <c r="AD11" s="85">
        <v>84972885</v>
      </c>
      <c r="AE11" s="86">
        <v>6972405</v>
      </c>
      <c r="AF11" s="88">
        <f t="shared" si="14"/>
        <v>91945290</v>
      </c>
      <c r="AG11" s="86">
        <v>138464469</v>
      </c>
      <c r="AH11" s="86">
        <v>138464469</v>
      </c>
      <c r="AI11" s="126">
        <v>12690353</v>
      </c>
      <c r="AJ11" s="127">
        <f t="shared" si="15"/>
        <v>0.091650609659291</v>
      </c>
      <c r="AK11" s="128">
        <f t="shared" si="16"/>
        <v>-0.6168369255238632</v>
      </c>
    </row>
    <row r="12" spans="1:37" ht="12.75">
      <c r="A12" s="62" t="s">
        <v>97</v>
      </c>
      <c r="B12" s="63" t="s">
        <v>182</v>
      </c>
      <c r="C12" s="64" t="s">
        <v>183</v>
      </c>
      <c r="D12" s="85">
        <v>287666125</v>
      </c>
      <c r="E12" s="86">
        <v>80162002</v>
      </c>
      <c r="F12" s="87">
        <f t="shared" si="0"/>
        <v>367828127</v>
      </c>
      <c r="G12" s="85">
        <v>308190263</v>
      </c>
      <c r="H12" s="86">
        <v>80162003</v>
      </c>
      <c r="I12" s="87">
        <f t="shared" si="1"/>
        <v>388352266</v>
      </c>
      <c r="J12" s="85">
        <v>49738961</v>
      </c>
      <c r="K12" s="86">
        <v>0</v>
      </c>
      <c r="L12" s="88">
        <f t="shared" si="2"/>
        <v>49738961</v>
      </c>
      <c r="M12" s="105">
        <f t="shared" si="3"/>
        <v>0.13522337567186643</v>
      </c>
      <c r="N12" s="85">
        <v>14005938</v>
      </c>
      <c r="O12" s="86">
        <v>0</v>
      </c>
      <c r="P12" s="88">
        <f t="shared" si="4"/>
        <v>14005938</v>
      </c>
      <c r="Q12" s="105">
        <f t="shared" si="5"/>
        <v>0.03807739803432705</v>
      </c>
      <c r="R12" s="85">
        <v>15032762</v>
      </c>
      <c r="S12" s="86">
        <v>0</v>
      </c>
      <c r="T12" s="88">
        <f t="shared" si="6"/>
        <v>15032762</v>
      </c>
      <c r="U12" s="105">
        <f t="shared" si="7"/>
        <v>0.038709087898047695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78777661</v>
      </c>
      <c r="AA12" s="88">
        <f t="shared" si="11"/>
        <v>0</v>
      </c>
      <c r="AB12" s="88">
        <f t="shared" si="12"/>
        <v>78777661</v>
      </c>
      <c r="AC12" s="105">
        <f t="shared" si="13"/>
        <v>0.20285103988552497</v>
      </c>
      <c r="AD12" s="85">
        <v>45572721</v>
      </c>
      <c r="AE12" s="86">
        <v>-27943162</v>
      </c>
      <c r="AF12" s="88">
        <f t="shared" si="14"/>
        <v>17629559</v>
      </c>
      <c r="AG12" s="86">
        <v>497624437</v>
      </c>
      <c r="AH12" s="86">
        <v>497624437</v>
      </c>
      <c r="AI12" s="126">
        <v>17629559</v>
      </c>
      <c r="AJ12" s="127">
        <f t="shared" si="15"/>
        <v>0.035427438222854</v>
      </c>
      <c r="AK12" s="128">
        <f t="shared" si="16"/>
        <v>-0.14729789894347334</v>
      </c>
    </row>
    <row r="13" spans="1:37" ht="12.75">
      <c r="A13" s="62" t="s">
        <v>97</v>
      </c>
      <c r="B13" s="63" t="s">
        <v>184</v>
      </c>
      <c r="C13" s="64" t="s">
        <v>185</v>
      </c>
      <c r="D13" s="85">
        <v>218655384</v>
      </c>
      <c r="E13" s="86">
        <v>91178088</v>
      </c>
      <c r="F13" s="87">
        <f t="shared" si="0"/>
        <v>309833472</v>
      </c>
      <c r="G13" s="85">
        <v>230517388</v>
      </c>
      <c r="H13" s="86">
        <v>91178088</v>
      </c>
      <c r="I13" s="87">
        <f t="shared" si="1"/>
        <v>321695476</v>
      </c>
      <c r="J13" s="85">
        <v>43516849</v>
      </c>
      <c r="K13" s="86">
        <v>25527457</v>
      </c>
      <c r="L13" s="88">
        <f t="shared" si="2"/>
        <v>69044306</v>
      </c>
      <c r="M13" s="105">
        <f t="shared" si="3"/>
        <v>0.22284327627455305</v>
      </c>
      <c r="N13" s="85">
        <v>10385408</v>
      </c>
      <c r="O13" s="86">
        <v>2487304</v>
      </c>
      <c r="P13" s="88">
        <f t="shared" si="4"/>
        <v>12872712</v>
      </c>
      <c r="Q13" s="105">
        <f t="shared" si="5"/>
        <v>0.04154719603697305</v>
      </c>
      <c r="R13" s="85">
        <v>17549123</v>
      </c>
      <c r="S13" s="86">
        <v>8276047</v>
      </c>
      <c r="T13" s="88">
        <f t="shared" si="6"/>
        <v>25825170</v>
      </c>
      <c r="U13" s="105">
        <f t="shared" si="7"/>
        <v>0.08027831264869886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71451380</v>
      </c>
      <c r="AA13" s="88">
        <f t="shared" si="11"/>
        <v>36290808</v>
      </c>
      <c r="AB13" s="88">
        <f t="shared" si="12"/>
        <v>107742188</v>
      </c>
      <c r="AC13" s="105">
        <f t="shared" si="13"/>
        <v>0.3349198109332442</v>
      </c>
      <c r="AD13" s="85">
        <v>50038951</v>
      </c>
      <c r="AE13" s="86">
        <v>7421321</v>
      </c>
      <c r="AF13" s="88">
        <f t="shared" si="14"/>
        <v>57460272</v>
      </c>
      <c r="AG13" s="86">
        <v>306521330</v>
      </c>
      <c r="AH13" s="86">
        <v>306521330</v>
      </c>
      <c r="AI13" s="126">
        <v>18598953</v>
      </c>
      <c r="AJ13" s="127">
        <f t="shared" si="15"/>
        <v>0.06067751630857141</v>
      </c>
      <c r="AK13" s="128">
        <f t="shared" si="16"/>
        <v>-0.5505560781195049</v>
      </c>
    </row>
    <row r="14" spans="1:37" ht="12.75">
      <c r="A14" s="62" t="s">
        <v>112</v>
      </c>
      <c r="B14" s="63" t="s">
        <v>186</v>
      </c>
      <c r="C14" s="64" t="s">
        <v>187</v>
      </c>
      <c r="D14" s="85">
        <v>67946987</v>
      </c>
      <c r="E14" s="86">
        <v>404771</v>
      </c>
      <c r="F14" s="87">
        <f t="shared" si="0"/>
        <v>68351758</v>
      </c>
      <c r="G14" s="85">
        <v>69590183</v>
      </c>
      <c r="H14" s="86">
        <v>406000</v>
      </c>
      <c r="I14" s="87">
        <f t="shared" si="1"/>
        <v>69996183</v>
      </c>
      <c r="J14" s="85">
        <v>21461450</v>
      </c>
      <c r="K14" s="86">
        <v>0</v>
      </c>
      <c r="L14" s="88">
        <f t="shared" si="2"/>
        <v>21461450</v>
      </c>
      <c r="M14" s="105">
        <f t="shared" si="3"/>
        <v>0.3139853403624234</v>
      </c>
      <c r="N14" s="85">
        <v>16974529</v>
      </c>
      <c r="O14" s="86">
        <v>50471</v>
      </c>
      <c r="P14" s="88">
        <f t="shared" si="4"/>
        <v>17025000</v>
      </c>
      <c r="Q14" s="105">
        <f t="shared" si="5"/>
        <v>0.24907918242571025</v>
      </c>
      <c r="R14" s="85">
        <v>1248748</v>
      </c>
      <c r="S14" s="86">
        <v>16521</v>
      </c>
      <c r="T14" s="88">
        <f t="shared" si="6"/>
        <v>1265269</v>
      </c>
      <c r="U14" s="105">
        <f t="shared" si="7"/>
        <v>0.018076257101047925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39684727</v>
      </c>
      <c r="AA14" s="88">
        <f t="shared" si="11"/>
        <v>66992</v>
      </c>
      <c r="AB14" s="88">
        <f t="shared" si="12"/>
        <v>39751719</v>
      </c>
      <c r="AC14" s="105">
        <f t="shared" si="13"/>
        <v>0.5679126674664531</v>
      </c>
      <c r="AD14" s="85">
        <v>72203252</v>
      </c>
      <c r="AE14" s="86">
        <v>297797</v>
      </c>
      <c r="AF14" s="88">
        <f t="shared" si="14"/>
        <v>72501049</v>
      </c>
      <c r="AG14" s="86">
        <v>67432184</v>
      </c>
      <c r="AH14" s="86">
        <v>67432184</v>
      </c>
      <c r="AI14" s="126">
        <v>38423714</v>
      </c>
      <c r="AJ14" s="127">
        <f t="shared" si="15"/>
        <v>0.5698126876626153</v>
      </c>
      <c r="AK14" s="128">
        <f t="shared" si="16"/>
        <v>-0.9825482663016365</v>
      </c>
    </row>
    <row r="15" spans="1:37" ht="16.5">
      <c r="A15" s="65"/>
      <c r="B15" s="66" t="s">
        <v>188</v>
      </c>
      <c r="C15" s="67"/>
      <c r="D15" s="89">
        <f>SUM(D11:D14)</f>
        <v>730545028</v>
      </c>
      <c r="E15" s="90">
        <f>SUM(E11:E14)</f>
        <v>496086870</v>
      </c>
      <c r="F15" s="91">
        <f t="shared" si="0"/>
        <v>1226631898</v>
      </c>
      <c r="G15" s="89">
        <f>SUM(G11:G14)</f>
        <v>777332423</v>
      </c>
      <c r="H15" s="90">
        <f>SUM(H11:H14)</f>
        <v>302062069</v>
      </c>
      <c r="I15" s="91">
        <f t="shared" si="1"/>
        <v>1079394492</v>
      </c>
      <c r="J15" s="89">
        <f>SUM(J11:J14)</f>
        <v>167684411</v>
      </c>
      <c r="K15" s="90">
        <f>SUM(K11:K14)</f>
        <v>33712087</v>
      </c>
      <c r="L15" s="90">
        <f t="shared" si="2"/>
        <v>201396498</v>
      </c>
      <c r="M15" s="106">
        <f t="shared" si="3"/>
        <v>0.1641865814254245</v>
      </c>
      <c r="N15" s="89">
        <f>SUM(N11:N14)</f>
        <v>94850627</v>
      </c>
      <c r="O15" s="90">
        <f>SUM(O11:O14)</f>
        <v>9915414</v>
      </c>
      <c r="P15" s="90">
        <f t="shared" si="4"/>
        <v>104766041</v>
      </c>
      <c r="Q15" s="106">
        <f t="shared" si="5"/>
        <v>0.08540951949058152</v>
      </c>
      <c r="R15" s="89">
        <f>SUM(R11:R14)</f>
        <v>62903938</v>
      </c>
      <c r="S15" s="90">
        <f>SUM(S11:S14)</f>
        <v>14449303</v>
      </c>
      <c r="T15" s="90">
        <f t="shared" si="6"/>
        <v>77353241</v>
      </c>
      <c r="U15" s="106">
        <f t="shared" si="7"/>
        <v>0.0716635498636582</v>
      </c>
      <c r="V15" s="89">
        <f>SUM(V11:V14)</f>
        <v>0</v>
      </c>
      <c r="W15" s="90">
        <f>SUM(W11:W14)</f>
        <v>0</v>
      </c>
      <c r="X15" s="90">
        <f t="shared" si="8"/>
        <v>0</v>
      </c>
      <c r="Y15" s="106">
        <f t="shared" si="9"/>
        <v>0</v>
      </c>
      <c r="Z15" s="89">
        <f t="shared" si="10"/>
        <v>325438976</v>
      </c>
      <c r="AA15" s="90">
        <f t="shared" si="11"/>
        <v>58076804</v>
      </c>
      <c r="AB15" s="90">
        <f t="shared" si="12"/>
        <v>383515780</v>
      </c>
      <c r="AC15" s="106">
        <f t="shared" si="13"/>
        <v>0.35530640821539416</v>
      </c>
      <c r="AD15" s="89">
        <f>SUM(AD11:AD14)</f>
        <v>252787809</v>
      </c>
      <c r="AE15" s="90">
        <f>SUM(AE11:AE14)</f>
        <v>-13251639</v>
      </c>
      <c r="AF15" s="90">
        <f t="shared" si="14"/>
        <v>239536170</v>
      </c>
      <c r="AG15" s="90">
        <f>SUM(AG11:AG14)</f>
        <v>1010042420</v>
      </c>
      <c r="AH15" s="90">
        <f>SUM(AH11:AH14)</f>
        <v>1010042420</v>
      </c>
      <c r="AI15" s="91">
        <f>SUM(AI11:AI14)</f>
        <v>87342579</v>
      </c>
      <c r="AJ15" s="129">
        <f t="shared" si="15"/>
        <v>0.08647416907499786</v>
      </c>
      <c r="AK15" s="130">
        <f t="shared" si="16"/>
        <v>-0.6770707279823336</v>
      </c>
    </row>
    <row r="16" spans="1:37" ht="12.75">
      <c r="A16" s="62" t="s">
        <v>97</v>
      </c>
      <c r="B16" s="63" t="s">
        <v>189</v>
      </c>
      <c r="C16" s="64" t="s">
        <v>190</v>
      </c>
      <c r="D16" s="85">
        <v>351859588</v>
      </c>
      <c r="E16" s="86">
        <v>845237954</v>
      </c>
      <c r="F16" s="87">
        <f t="shared" si="0"/>
        <v>1197097542</v>
      </c>
      <c r="G16" s="85">
        <v>336418138</v>
      </c>
      <c r="H16" s="86">
        <v>41017354</v>
      </c>
      <c r="I16" s="87">
        <f t="shared" si="1"/>
        <v>377435492</v>
      </c>
      <c r="J16" s="85">
        <v>22989593</v>
      </c>
      <c r="K16" s="86">
        <v>0</v>
      </c>
      <c r="L16" s="88">
        <f t="shared" si="2"/>
        <v>22989593</v>
      </c>
      <c r="M16" s="105">
        <f t="shared" si="3"/>
        <v>0.019204444244026356</v>
      </c>
      <c r="N16" s="85">
        <v>97366427</v>
      </c>
      <c r="O16" s="86">
        <v>-169773</v>
      </c>
      <c r="P16" s="88">
        <f t="shared" si="4"/>
        <v>97196654</v>
      </c>
      <c r="Q16" s="105">
        <f t="shared" si="5"/>
        <v>0.08119359583481628</v>
      </c>
      <c r="R16" s="85">
        <v>34637776</v>
      </c>
      <c r="S16" s="86">
        <v>0</v>
      </c>
      <c r="T16" s="88">
        <f t="shared" si="6"/>
        <v>34637776</v>
      </c>
      <c r="U16" s="105">
        <f t="shared" si="7"/>
        <v>0.09177138010115911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154993796</v>
      </c>
      <c r="AA16" s="88">
        <f t="shared" si="11"/>
        <v>-169773</v>
      </c>
      <c r="AB16" s="88">
        <f t="shared" si="12"/>
        <v>154824023</v>
      </c>
      <c r="AC16" s="105">
        <f t="shared" si="13"/>
        <v>0.4101999580897919</v>
      </c>
      <c r="AD16" s="85">
        <v>131432914</v>
      </c>
      <c r="AE16" s="86">
        <v>2338120313</v>
      </c>
      <c r="AF16" s="88">
        <f t="shared" si="14"/>
        <v>2469553227</v>
      </c>
      <c r="AG16" s="86">
        <v>342721951</v>
      </c>
      <c r="AH16" s="86">
        <v>342721951</v>
      </c>
      <c r="AI16" s="126">
        <v>51229723</v>
      </c>
      <c r="AJ16" s="127">
        <f t="shared" si="15"/>
        <v>0.14947896640562716</v>
      </c>
      <c r="AK16" s="128">
        <f t="shared" si="16"/>
        <v>-0.9859740719004151</v>
      </c>
    </row>
    <row r="17" spans="1:37" ht="12.75">
      <c r="A17" s="62" t="s">
        <v>97</v>
      </c>
      <c r="B17" s="63" t="s">
        <v>191</v>
      </c>
      <c r="C17" s="64" t="s">
        <v>192</v>
      </c>
      <c r="D17" s="85">
        <v>145861350</v>
      </c>
      <c r="E17" s="86">
        <v>102646500</v>
      </c>
      <c r="F17" s="87">
        <f t="shared" si="0"/>
        <v>248507850</v>
      </c>
      <c r="G17" s="85">
        <v>146623904</v>
      </c>
      <c r="H17" s="86">
        <v>87646500</v>
      </c>
      <c r="I17" s="87">
        <f t="shared" si="1"/>
        <v>234270404</v>
      </c>
      <c r="J17" s="85">
        <v>15180804</v>
      </c>
      <c r="K17" s="86">
        <v>2362498</v>
      </c>
      <c r="L17" s="88">
        <f t="shared" si="2"/>
        <v>17543302</v>
      </c>
      <c r="M17" s="105">
        <f t="shared" si="3"/>
        <v>0.07059455868295508</v>
      </c>
      <c r="N17" s="85">
        <v>17307032</v>
      </c>
      <c r="O17" s="86">
        <v>756063</v>
      </c>
      <c r="P17" s="88">
        <f t="shared" si="4"/>
        <v>18063095</v>
      </c>
      <c r="Q17" s="105">
        <f t="shared" si="5"/>
        <v>0.07268621494250584</v>
      </c>
      <c r="R17" s="85">
        <v>88846802</v>
      </c>
      <c r="S17" s="86">
        <v>10437794</v>
      </c>
      <c r="T17" s="88">
        <f t="shared" si="6"/>
        <v>99284596</v>
      </c>
      <c r="U17" s="105">
        <f t="shared" si="7"/>
        <v>0.42380340967013486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121334638</v>
      </c>
      <c r="AA17" s="88">
        <f t="shared" si="11"/>
        <v>13556355</v>
      </c>
      <c r="AB17" s="88">
        <f t="shared" si="12"/>
        <v>134890993</v>
      </c>
      <c r="AC17" s="105">
        <f t="shared" si="13"/>
        <v>0.5757918657108732</v>
      </c>
      <c r="AD17" s="85">
        <v>98778741</v>
      </c>
      <c r="AE17" s="86">
        <v>3243731</v>
      </c>
      <c r="AF17" s="88">
        <f t="shared" si="14"/>
        <v>102022472</v>
      </c>
      <c r="AG17" s="86">
        <v>-7190436</v>
      </c>
      <c r="AH17" s="86">
        <v>-7190436</v>
      </c>
      <c r="AI17" s="126">
        <v>30349000</v>
      </c>
      <c r="AJ17" s="127">
        <f t="shared" si="15"/>
        <v>-4.220745445756002</v>
      </c>
      <c r="AK17" s="128">
        <f t="shared" si="16"/>
        <v>-0.026836009227457214</v>
      </c>
    </row>
    <row r="18" spans="1:37" ht="12.75">
      <c r="A18" s="62" t="s">
        <v>97</v>
      </c>
      <c r="B18" s="63" t="s">
        <v>193</v>
      </c>
      <c r="C18" s="64" t="s">
        <v>194</v>
      </c>
      <c r="D18" s="85">
        <v>167735200</v>
      </c>
      <c r="E18" s="86">
        <v>0</v>
      </c>
      <c r="F18" s="87">
        <f t="shared" si="0"/>
        <v>167735200</v>
      </c>
      <c r="G18" s="85">
        <v>181942200</v>
      </c>
      <c r="H18" s="86">
        <v>12523506</v>
      </c>
      <c r="I18" s="87">
        <f t="shared" si="1"/>
        <v>194465706</v>
      </c>
      <c r="J18" s="85">
        <v>70678247</v>
      </c>
      <c r="K18" s="86">
        <v>3040984</v>
      </c>
      <c r="L18" s="88">
        <f t="shared" si="2"/>
        <v>73719231</v>
      </c>
      <c r="M18" s="105">
        <f t="shared" si="3"/>
        <v>0.43949767848370525</v>
      </c>
      <c r="N18" s="85">
        <v>54256293</v>
      </c>
      <c r="O18" s="86">
        <v>13123542</v>
      </c>
      <c r="P18" s="88">
        <f t="shared" si="4"/>
        <v>67379835</v>
      </c>
      <c r="Q18" s="105">
        <f t="shared" si="5"/>
        <v>0.4017036078294836</v>
      </c>
      <c r="R18" s="85">
        <v>37927014</v>
      </c>
      <c r="S18" s="86">
        <v>5732472</v>
      </c>
      <c r="T18" s="88">
        <f t="shared" si="6"/>
        <v>43659486</v>
      </c>
      <c r="U18" s="105">
        <f t="shared" si="7"/>
        <v>0.2245099503559769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162861554</v>
      </c>
      <c r="AA18" s="88">
        <f t="shared" si="11"/>
        <v>21896998</v>
      </c>
      <c r="AB18" s="88">
        <f t="shared" si="12"/>
        <v>184758552</v>
      </c>
      <c r="AC18" s="105">
        <f t="shared" si="13"/>
        <v>0.9500829519010411</v>
      </c>
      <c r="AD18" s="85">
        <v>146245102</v>
      </c>
      <c r="AE18" s="86">
        <v>4299</v>
      </c>
      <c r="AF18" s="88">
        <f t="shared" si="14"/>
        <v>146249401</v>
      </c>
      <c r="AG18" s="86">
        <v>125177622</v>
      </c>
      <c r="AH18" s="86">
        <v>125177622</v>
      </c>
      <c r="AI18" s="126">
        <v>40406213</v>
      </c>
      <c r="AJ18" s="127">
        <f t="shared" si="15"/>
        <v>0.32279102569946566</v>
      </c>
      <c r="AK18" s="128">
        <f t="shared" si="16"/>
        <v>-0.701472377312506</v>
      </c>
    </row>
    <row r="19" spans="1:37" ht="12.75">
      <c r="A19" s="62" t="s">
        <v>97</v>
      </c>
      <c r="B19" s="63" t="s">
        <v>57</v>
      </c>
      <c r="C19" s="64" t="s">
        <v>58</v>
      </c>
      <c r="D19" s="85">
        <v>2958462093</v>
      </c>
      <c r="E19" s="86">
        <v>153247000</v>
      </c>
      <c r="F19" s="87">
        <f t="shared" si="0"/>
        <v>3111709093</v>
      </c>
      <c r="G19" s="85">
        <v>3045189093</v>
      </c>
      <c r="H19" s="86">
        <v>219547272</v>
      </c>
      <c r="I19" s="87">
        <f t="shared" si="1"/>
        <v>3264736365</v>
      </c>
      <c r="J19" s="85">
        <v>799779262</v>
      </c>
      <c r="K19" s="86">
        <v>26100238</v>
      </c>
      <c r="L19" s="88">
        <f t="shared" si="2"/>
        <v>825879500</v>
      </c>
      <c r="M19" s="105">
        <f t="shared" si="3"/>
        <v>0.265410253759862</v>
      </c>
      <c r="N19" s="85">
        <v>749164842</v>
      </c>
      <c r="O19" s="86">
        <v>20705351</v>
      </c>
      <c r="P19" s="88">
        <f t="shared" si="4"/>
        <v>769870193</v>
      </c>
      <c r="Q19" s="105">
        <f t="shared" si="5"/>
        <v>0.24741072188652694</v>
      </c>
      <c r="R19" s="85">
        <v>728329965</v>
      </c>
      <c r="S19" s="86">
        <v>30933013</v>
      </c>
      <c r="T19" s="88">
        <f t="shared" si="6"/>
        <v>759262978</v>
      </c>
      <c r="U19" s="105">
        <f t="shared" si="7"/>
        <v>0.23256486684185906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2277274069</v>
      </c>
      <c r="AA19" s="88">
        <f t="shared" si="11"/>
        <v>77738602</v>
      </c>
      <c r="AB19" s="88">
        <f t="shared" si="12"/>
        <v>2355012671</v>
      </c>
      <c r="AC19" s="105">
        <f t="shared" si="13"/>
        <v>0.7213484973081433</v>
      </c>
      <c r="AD19" s="85">
        <v>1940363959</v>
      </c>
      <c r="AE19" s="86">
        <v>93755282</v>
      </c>
      <c r="AF19" s="88">
        <f t="shared" si="14"/>
        <v>2034119241</v>
      </c>
      <c r="AG19" s="86">
        <v>2892418386</v>
      </c>
      <c r="AH19" s="86">
        <v>2892418386</v>
      </c>
      <c r="AI19" s="126">
        <v>631352589</v>
      </c>
      <c r="AJ19" s="127">
        <f t="shared" si="15"/>
        <v>0.21827844548904068</v>
      </c>
      <c r="AK19" s="128">
        <f t="shared" si="16"/>
        <v>-0.6267362489394986</v>
      </c>
    </row>
    <row r="20" spans="1:37" ht="12.75">
      <c r="A20" s="62" t="s">
        <v>97</v>
      </c>
      <c r="B20" s="63" t="s">
        <v>195</v>
      </c>
      <c r="C20" s="64" t="s">
        <v>196</v>
      </c>
      <c r="D20" s="85">
        <v>511907987</v>
      </c>
      <c r="E20" s="86">
        <v>39174600</v>
      </c>
      <c r="F20" s="87">
        <f t="shared" si="0"/>
        <v>551082587</v>
      </c>
      <c r="G20" s="85">
        <v>535489455</v>
      </c>
      <c r="H20" s="86">
        <v>39674600</v>
      </c>
      <c r="I20" s="87">
        <f t="shared" si="1"/>
        <v>575164055</v>
      </c>
      <c r="J20" s="85">
        <v>116215524</v>
      </c>
      <c r="K20" s="86">
        <v>0</v>
      </c>
      <c r="L20" s="88">
        <f t="shared" si="2"/>
        <v>116215524</v>
      </c>
      <c r="M20" s="105">
        <f t="shared" si="3"/>
        <v>0.21088585765820977</v>
      </c>
      <c r="N20" s="85">
        <v>111991108</v>
      </c>
      <c r="O20" s="86">
        <v>0</v>
      </c>
      <c r="P20" s="88">
        <f t="shared" si="4"/>
        <v>111991108</v>
      </c>
      <c r="Q20" s="105">
        <f t="shared" si="5"/>
        <v>0.20322018993497976</v>
      </c>
      <c r="R20" s="85">
        <v>84322073</v>
      </c>
      <c r="S20" s="86">
        <v>4782350</v>
      </c>
      <c r="T20" s="88">
        <f t="shared" si="6"/>
        <v>89104423</v>
      </c>
      <c r="U20" s="105">
        <f t="shared" si="7"/>
        <v>0.15492001321257812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312528705</v>
      </c>
      <c r="AA20" s="88">
        <f t="shared" si="11"/>
        <v>4782350</v>
      </c>
      <c r="AB20" s="88">
        <f t="shared" si="12"/>
        <v>317311055</v>
      </c>
      <c r="AC20" s="105">
        <f t="shared" si="13"/>
        <v>0.5516879092870294</v>
      </c>
      <c r="AD20" s="85">
        <v>63248889</v>
      </c>
      <c r="AE20" s="86">
        <v>0</v>
      </c>
      <c r="AF20" s="88">
        <f t="shared" si="14"/>
        <v>63248889</v>
      </c>
      <c r="AG20" s="86">
        <v>420785347</v>
      </c>
      <c r="AH20" s="86">
        <v>420785347</v>
      </c>
      <c r="AI20" s="126">
        <v>40418056</v>
      </c>
      <c r="AJ20" s="127">
        <f t="shared" si="15"/>
        <v>0.09605385807315196</v>
      </c>
      <c r="AK20" s="128">
        <f t="shared" si="16"/>
        <v>0.4087903267360158</v>
      </c>
    </row>
    <row r="21" spans="1:37" ht="12.75">
      <c r="A21" s="62" t="s">
        <v>112</v>
      </c>
      <c r="B21" s="63" t="s">
        <v>197</v>
      </c>
      <c r="C21" s="64" t="s">
        <v>198</v>
      </c>
      <c r="D21" s="85">
        <v>138860000</v>
      </c>
      <c r="E21" s="86">
        <v>13550000</v>
      </c>
      <c r="F21" s="87">
        <f t="shared" si="0"/>
        <v>152410000</v>
      </c>
      <c r="G21" s="85">
        <v>145832000</v>
      </c>
      <c r="H21" s="86">
        <v>14238700</v>
      </c>
      <c r="I21" s="87">
        <f t="shared" si="1"/>
        <v>160070700</v>
      </c>
      <c r="J21" s="85">
        <v>60621029</v>
      </c>
      <c r="K21" s="86">
        <v>316970</v>
      </c>
      <c r="L21" s="88">
        <f t="shared" si="2"/>
        <v>60937999</v>
      </c>
      <c r="M21" s="105">
        <f t="shared" si="3"/>
        <v>0.3998294009579424</v>
      </c>
      <c r="N21" s="85">
        <v>48518759</v>
      </c>
      <c r="O21" s="86">
        <v>938150</v>
      </c>
      <c r="P21" s="88">
        <f t="shared" si="4"/>
        <v>49456909</v>
      </c>
      <c r="Q21" s="105">
        <f t="shared" si="5"/>
        <v>0.3244991076701004</v>
      </c>
      <c r="R21" s="85">
        <v>33953497</v>
      </c>
      <c r="S21" s="86">
        <v>183938</v>
      </c>
      <c r="T21" s="88">
        <f t="shared" si="6"/>
        <v>34137435</v>
      </c>
      <c r="U21" s="105">
        <f t="shared" si="7"/>
        <v>0.21326473239637236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143093285</v>
      </c>
      <c r="AA21" s="88">
        <f t="shared" si="11"/>
        <v>1439058</v>
      </c>
      <c r="AB21" s="88">
        <f t="shared" si="12"/>
        <v>144532343</v>
      </c>
      <c r="AC21" s="105">
        <f t="shared" si="13"/>
        <v>0.9029281623682536</v>
      </c>
      <c r="AD21" s="85">
        <v>92345511</v>
      </c>
      <c r="AE21" s="86">
        <v>429809</v>
      </c>
      <c r="AF21" s="88">
        <f t="shared" si="14"/>
        <v>92775320</v>
      </c>
      <c r="AG21" s="86">
        <v>149915000</v>
      </c>
      <c r="AH21" s="86">
        <v>149915000</v>
      </c>
      <c r="AI21" s="126">
        <v>35103817</v>
      </c>
      <c r="AJ21" s="127">
        <f t="shared" si="15"/>
        <v>0.23415813627722376</v>
      </c>
      <c r="AK21" s="128">
        <f t="shared" si="16"/>
        <v>-0.6320418512164658</v>
      </c>
    </row>
    <row r="22" spans="1:37" ht="16.5">
      <c r="A22" s="65"/>
      <c r="B22" s="66" t="s">
        <v>199</v>
      </c>
      <c r="C22" s="67"/>
      <c r="D22" s="89">
        <f>SUM(D16:D21)</f>
        <v>4274686218</v>
      </c>
      <c r="E22" s="90">
        <f>SUM(E16:E21)</f>
        <v>1153856054</v>
      </c>
      <c r="F22" s="91">
        <f t="shared" si="0"/>
        <v>5428542272</v>
      </c>
      <c r="G22" s="89">
        <f>SUM(G16:G21)</f>
        <v>4391494790</v>
      </c>
      <c r="H22" s="90">
        <f>SUM(H16:H21)</f>
        <v>414647932</v>
      </c>
      <c r="I22" s="91">
        <f t="shared" si="1"/>
        <v>4806142722</v>
      </c>
      <c r="J22" s="89">
        <f>SUM(J16:J21)</f>
        <v>1085464459</v>
      </c>
      <c r="K22" s="90">
        <f>SUM(K16:K21)</f>
        <v>31820690</v>
      </c>
      <c r="L22" s="90">
        <f t="shared" si="2"/>
        <v>1117285149</v>
      </c>
      <c r="M22" s="106">
        <f t="shared" si="3"/>
        <v>0.20581679077325604</v>
      </c>
      <c r="N22" s="89">
        <f>SUM(N16:N21)</f>
        <v>1078604461</v>
      </c>
      <c r="O22" s="90">
        <f>SUM(O16:O21)</f>
        <v>35353333</v>
      </c>
      <c r="P22" s="90">
        <f t="shared" si="4"/>
        <v>1113957794</v>
      </c>
      <c r="Q22" s="106">
        <f t="shared" si="5"/>
        <v>0.20520385366541363</v>
      </c>
      <c r="R22" s="89">
        <f>SUM(R16:R21)</f>
        <v>1008017127</v>
      </c>
      <c r="S22" s="90">
        <f>SUM(S16:S21)</f>
        <v>52069567</v>
      </c>
      <c r="T22" s="90">
        <f t="shared" si="6"/>
        <v>1060086694</v>
      </c>
      <c r="U22" s="106">
        <f t="shared" si="7"/>
        <v>0.22056912483008032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f t="shared" si="10"/>
        <v>3172086047</v>
      </c>
      <c r="AA22" s="90">
        <f t="shared" si="11"/>
        <v>119243590</v>
      </c>
      <c r="AB22" s="90">
        <f t="shared" si="12"/>
        <v>3291329637</v>
      </c>
      <c r="AC22" s="106">
        <f t="shared" si="13"/>
        <v>0.6848172905756668</v>
      </c>
      <c r="AD22" s="89">
        <f>SUM(AD16:AD21)</f>
        <v>2472415116</v>
      </c>
      <c r="AE22" s="90">
        <f>SUM(AE16:AE21)</f>
        <v>2435553434</v>
      </c>
      <c r="AF22" s="90">
        <f t="shared" si="14"/>
        <v>4907968550</v>
      </c>
      <c r="AG22" s="90">
        <f>SUM(AG16:AG21)</f>
        <v>3923827870</v>
      </c>
      <c r="AH22" s="90">
        <f>SUM(AH16:AH21)</f>
        <v>3923827870</v>
      </c>
      <c r="AI22" s="91">
        <f>SUM(AI16:AI21)</f>
        <v>828859398</v>
      </c>
      <c r="AJ22" s="129">
        <f t="shared" si="15"/>
        <v>0.21123745114741743</v>
      </c>
      <c r="AK22" s="130">
        <f t="shared" si="16"/>
        <v>-0.7840070319929007</v>
      </c>
    </row>
    <row r="23" spans="1:37" ht="12.75">
      <c r="A23" s="62" t="s">
        <v>97</v>
      </c>
      <c r="B23" s="63" t="s">
        <v>200</v>
      </c>
      <c r="C23" s="64" t="s">
        <v>201</v>
      </c>
      <c r="D23" s="85">
        <v>547871448</v>
      </c>
      <c r="E23" s="86">
        <v>181915440</v>
      </c>
      <c r="F23" s="87">
        <f t="shared" si="0"/>
        <v>729786888</v>
      </c>
      <c r="G23" s="85">
        <v>566530162</v>
      </c>
      <c r="H23" s="86">
        <v>180209536</v>
      </c>
      <c r="I23" s="87">
        <f t="shared" si="1"/>
        <v>746739698</v>
      </c>
      <c r="J23" s="85">
        <v>174565885</v>
      </c>
      <c r="K23" s="86">
        <v>21086085</v>
      </c>
      <c r="L23" s="88">
        <f t="shared" si="2"/>
        <v>195651970</v>
      </c>
      <c r="M23" s="105">
        <f t="shared" si="3"/>
        <v>0.26809466327380765</v>
      </c>
      <c r="N23" s="85">
        <v>140523346</v>
      </c>
      <c r="O23" s="86">
        <v>42295808</v>
      </c>
      <c r="P23" s="88">
        <f t="shared" si="4"/>
        <v>182819154</v>
      </c>
      <c r="Q23" s="105">
        <f t="shared" si="5"/>
        <v>0.2505103298046648</v>
      </c>
      <c r="R23" s="85">
        <v>140029544</v>
      </c>
      <c r="S23" s="86">
        <v>32323592</v>
      </c>
      <c r="T23" s="88">
        <f t="shared" si="6"/>
        <v>172353136</v>
      </c>
      <c r="U23" s="105">
        <f t="shared" si="7"/>
        <v>0.23080751761506055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455118775</v>
      </c>
      <c r="AA23" s="88">
        <f t="shared" si="11"/>
        <v>95705485</v>
      </c>
      <c r="AB23" s="88">
        <f t="shared" si="12"/>
        <v>550824260</v>
      </c>
      <c r="AC23" s="105">
        <f t="shared" si="13"/>
        <v>0.7376389141695263</v>
      </c>
      <c r="AD23" s="85">
        <v>442995769</v>
      </c>
      <c r="AE23" s="86">
        <v>53833945</v>
      </c>
      <c r="AF23" s="88">
        <f t="shared" si="14"/>
        <v>496829714</v>
      </c>
      <c r="AG23" s="86">
        <v>686792064</v>
      </c>
      <c r="AH23" s="86">
        <v>686792064</v>
      </c>
      <c r="AI23" s="126">
        <v>217557364</v>
      </c>
      <c r="AJ23" s="127">
        <f t="shared" si="15"/>
        <v>0.3167732642874569</v>
      </c>
      <c r="AK23" s="128">
        <f t="shared" si="16"/>
        <v>-0.653094146458398</v>
      </c>
    </row>
    <row r="24" spans="1:37" ht="12.75">
      <c r="A24" s="62" t="s">
        <v>97</v>
      </c>
      <c r="B24" s="63" t="s">
        <v>202</v>
      </c>
      <c r="C24" s="64" t="s">
        <v>203</v>
      </c>
      <c r="D24" s="85">
        <v>805584046</v>
      </c>
      <c r="E24" s="86">
        <v>89114737</v>
      </c>
      <c r="F24" s="87">
        <f t="shared" si="0"/>
        <v>894698783</v>
      </c>
      <c r="G24" s="85">
        <v>837704046</v>
      </c>
      <c r="H24" s="86">
        <v>108315377</v>
      </c>
      <c r="I24" s="87">
        <f t="shared" si="1"/>
        <v>946019423</v>
      </c>
      <c r="J24" s="85">
        <v>247460632</v>
      </c>
      <c r="K24" s="86">
        <v>7673892</v>
      </c>
      <c r="L24" s="88">
        <f t="shared" si="2"/>
        <v>255134524</v>
      </c>
      <c r="M24" s="105">
        <f t="shared" si="3"/>
        <v>0.2851624802087162</v>
      </c>
      <c r="N24" s="85">
        <v>172280868</v>
      </c>
      <c r="O24" s="86">
        <v>5059231</v>
      </c>
      <c r="P24" s="88">
        <f t="shared" si="4"/>
        <v>177340099</v>
      </c>
      <c r="Q24" s="105">
        <f t="shared" si="5"/>
        <v>0.19821207133574473</v>
      </c>
      <c r="R24" s="85">
        <v>239321062</v>
      </c>
      <c r="S24" s="86">
        <v>14097316</v>
      </c>
      <c r="T24" s="88">
        <f t="shared" si="6"/>
        <v>253418378</v>
      </c>
      <c r="U24" s="105">
        <f t="shared" si="7"/>
        <v>0.26787862050058564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659062562</v>
      </c>
      <c r="AA24" s="88">
        <f t="shared" si="11"/>
        <v>26830439</v>
      </c>
      <c r="AB24" s="88">
        <f t="shared" si="12"/>
        <v>685893001</v>
      </c>
      <c r="AC24" s="105">
        <f t="shared" si="13"/>
        <v>0.7250305694833498</v>
      </c>
      <c r="AD24" s="85">
        <v>606042996</v>
      </c>
      <c r="AE24" s="86">
        <v>47868713</v>
      </c>
      <c r="AF24" s="88">
        <f t="shared" si="14"/>
        <v>653911709</v>
      </c>
      <c r="AG24" s="86">
        <v>844028513</v>
      </c>
      <c r="AH24" s="86">
        <v>844028513</v>
      </c>
      <c r="AI24" s="126">
        <v>188893882</v>
      </c>
      <c r="AJ24" s="127">
        <f t="shared" si="15"/>
        <v>0.22380035637492735</v>
      </c>
      <c r="AK24" s="128">
        <f t="shared" si="16"/>
        <v>-0.612457806593581</v>
      </c>
    </row>
    <row r="25" spans="1:37" ht="12.75">
      <c r="A25" s="62" t="s">
        <v>97</v>
      </c>
      <c r="B25" s="63" t="s">
        <v>204</v>
      </c>
      <c r="C25" s="64" t="s">
        <v>205</v>
      </c>
      <c r="D25" s="85">
        <v>353233948</v>
      </c>
      <c r="E25" s="86">
        <v>60185904</v>
      </c>
      <c r="F25" s="87">
        <f t="shared" si="0"/>
        <v>413419852</v>
      </c>
      <c r="G25" s="85">
        <v>369233948</v>
      </c>
      <c r="H25" s="86">
        <v>60185904</v>
      </c>
      <c r="I25" s="87">
        <f t="shared" si="1"/>
        <v>429419852</v>
      </c>
      <c r="J25" s="85">
        <v>106554154</v>
      </c>
      <c r="K25" s="86">
        <v>19329333</v>
      </c>
      <c r="L25" s="88">
        <f t="shared" si="2"/>
        <v>125883487</v>
      </c>
      <c r="M25" s="105">
        <f t="shared" si="3"/>
        <v>0.3044930870905541</v>
      </c>
      <c r="N25" s="85">
        <v>103012252</v>
      </c>
      <c r="O25" s="86">
        <v>10280953</v>
      </c>
      <c r="P25" s="88">
        <f t="shared" si="4"/>
        <v>113293205</v>
      </c>
      <c r="Q25" s="105">
        <f t="shared" si="5"/>
        <v>0.27403910202164167</v>
      </c>
      <c r="R25" s="85">
        <v>102486262</v>
      </c>
      <c r="S25" s="86">
        <v>5736378</v>
      </c>
      <c r="T25" s="88">
        <f t="shared" si="6"/>
        <v>108222640</v>
      </c>
      <c r="U25" s="105">
        <f t="shared" si="7"/>
        <v>0.2520205796167989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312052668</v>
      </c>
      <c r="AA25" s="88">
        <f t="shared" si="11"/>
        <v>35346664</v>
      </c>
      <c r="AB25" s="88">
        <f t="shared" si="12"/>
        <v>347399332</v>
      </c>
      <c r="AC25" s="105">
        <f t="shared" si="13"/>
        <v>0.8089969068314057</v>
      </c>
      <c r="AD25" s="85">
        <v>269593886</v>
      </c>
      <c r="AE25" s="86">
        <v>22524231</v>
      </c>
      <c r="AF25" s="88">
        <f t="shared" si="14"/>
        <v>292118117</v>
      </c>
      <c r="AG25" s="86">
        <v>422634204</v>
      </c>
      <c r="AH25" s="86">
        <v>422634204</v>
      </c>
      <c r="AI25" s="126">
        <v>78975136</v>
      </c>
      <c r="AJ25" s="127">
        <f t="shared" si="15"/>
        <v>0.18686404283549185</v>
      </c>
      <c r="AK25" s="128">
        <f t="shared" si="16"/>
        <v>-0.629524381741787</v>
      </c>
    </row>
    <row r="26" spans="1:37" ht="12.75">
      <c r="A26" s="62" t="s">
        <v>97</v>
      </c>
      <c r="B26" s="63" t="s">
        <v>206</v>
      </c>
      <c r="C26" s="64" t="s">
        <v>207</v>
      </c>
      <c r="D26" s="85">
        <v>1934688770</v>
      </c>
      <c r="E26" s="86">
        <v>255375786</v>
      </c>
      <c r="F26" s="87">
        <f t="shared" si="0"/>
        <v>2190064556</v>
      </c>
      <c r="G26" s="85">
        <v>2003051354</v>
      </c>
      <c r="H26" s="86">
        <v>258460184</v>
      </c>
      <c r="I26" s="87">
        <f t="shared" si="1"/>
        <v>2261511538</v>
      </c>
      <c r="J26" s="85">
        <v>117469656</v>
      </c>
      <c r="K26" s="86">
        <v>34078484</v>
      </c>
      <c r="L26" s="88">
        <f t="shared" si="2"/>
        <v>151548140</v>
      </c>
      <c r="M26" s="105">
        <f t="shared" si="3"/>
        <v>0.06919802413349499</v>
      </c>
      <c r="N26" s="85">
        <v>786085474</v>
      </c>
      <c r="O26" s="86">
        <v>58469926</v>
      </c>
      <c r="P26" s="88">
        <f t="shared" si="4"/>
        <v>844555400</v>
      </c>
      <c r="Q26" s="105">
        <f t="shared" si="5"/>
        <v>0.3856303676922298</v>
      </c>
      <c r="R26" s="85">
        <v>321704760</v>
      </c>
      <c r="S26" s="86">
        <v>37817627</v>
      </c>
      <c r="T26" s="88">
        <f t="shared" si="6"/>
        <v>359522387</v>
      </c>
      <c r="U26" s="105">
        <f t="shared" si="7"/>
        <v>0.15897437663216557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1225259890</v>
      </c>
      <c r="AA26" s="88">
        <f t="shared" si="11"/>
        <v>130366037</v>
      </c>
      <c r="AB26" s="88">
        <f t="shared" si="12"/>
        <v>1355625927</v>
      </c>
      <c r="AC26" s="105">
        <f t="shared" si="13"/>
        <v>0.5994335665423433</v>
      </c>
      <c r="AD26" s="85">
        <v>1074930905</v>
      </c>
      <c r="AE26" s="86">
        <v>120992238</v>
      </c>
      <c r="AF26" s="88">
        <f t="shared" si="14"/>
        <v>1195923143</v>
      </c>
      <c r="AG26" s="86">
        <v>1844130800</v>
      </c>
      <c r="AH26" s="86">
        <v>1844130800</v>
      </c>
      <c r="AI26" s="126">
        <v>551251498</v>
      </c>
      <c r="AJ26" s="127">
        <f t="shared" si="15"/>
        <v>0.29892212526356593</v>
      </c>
      <c r="AK26" s="128">
        <f t="shared" si="16"/>
        <v>-0.6993766789242576</v>
      </c>
    </row>
    <row r="27" spans="1:37" ht="12.75">
      <c r="A27" s="62" t="s">
        <v>97</v>
      </c>
      <c r="B27" s="63" t="s">
        <v>208</v>
      </c>
      <c r="C27" s="64" t="s">
        <v>209</v>
      </c>
      <c r="D27" s="85">
        <v>169253624</v>
      </c>
      <c r="E27" s="86">
        <v>65721999</v>
      </c>
      <c r="F27" s="87">
        <f t="shared" si="0"/>
        <v>234975623</v>
      </c>
      <c r="G27" s="85">
        <v>181411624</v>
      </c>
      <c r="H27" s="86">
        <v>83361887</v>
      </c>
      <c r="I27" s="87">
        <f t="shared" si="1"/>
        <v>264773511</v>
      </c>
      <c r="J27" s="85">
        <v>21465713</v>
      </c>
      <c r="K27" s="86">
        <v>4677593</v>
      </c>
      <c r="L27" s="88">
        <f t="shared" si="2"/>
        <v>26143306</v>
      </c>
      <c r="M27" s="105">
        <f t="shared" si="3"/>
        <v>0.11125965181503104</v>
      </c>
      <c r="N27" s="85">
        <v>16373311</v>
      </c>
      <c r="O27" s="86">
        <v>5026476</v>
      </c>
      <c r="P27" s="88">
        <f t="shared" si="4"/>
        <v>21399787</v>
      </c>
      <c r="Q27" s="105">
        <f t="shared" si="5"/>
        <v>0.0910723705156428</v>
      </c>
      <c r="R27" s="85">
        <v>66412936</v>
      </c>
      <c r="S27" s="86">
        <v>17431365</v>
      </c>
      <c r="T27" s="88">
        <f t="shared" si="6"/>
        <v>83844301</v>
      </c>
      <c r="U27" s="105">
        <f t="shared" si="7"/>
        <v>0.3166642338326661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104251960</v>
      </c>
      <c r="AA27" s="88">
        <f t="shared" si="11"/>
        <v>27135434</v>
      </c>
      <c r="AB27" s="88">
        <f t="shared" si="12"/>
        <v>131387394</v>
      </c>
      <c r="AC27" s="105">
        <f t="shared" si="13"/>
        <v>0.4962255986400392</v>
      </c>
      <c r="AD27" s="85">
        <v>73149432</v>
      </c>
      <c r="AE27" s="86">
        <v>11464045</v>
      </c>
      <c r="AF27" s="88">
        <f t="shared" si="14"/>
        <v>84613477</v>
      </c>
      <c r="AG27" s="86">
        <v>154617189</v>
      </c>
      <c r="AH27" s="86">
        <v>154617189</v>
      </c>
      <c r="AI27" s="126">
        <v>23021599</v>
      </c>
      <c r="AJ27" s="127">
        <f t="shared" si="15"/>
        <v>0.14889417631308768</v>
      </c>
      <c r="AK27" s="128">
        <f t="shared" si="16"/>
        <v>-0.009090466758622906</v>
      </c>
    </row>
    <row r="28" spans="1:37" ht="12.75">
      <c r="A28" s="62" t="s">
        <v>97</v>
      </c>
      <c r="B28" s="63" t="s">
        <v>210</v>
      </c>
      <c r="C28" s="64" t="s">
        <v>211</v>
      </c>
      <c r="D28" s="85">
        <v>292595631</v>
      </c>
      <c r="E28" s="86">
        <v>68699342</v>
      </c>
      <c r="F28" s="87">
        <f t="shared" si="0"/>
        <v>361294973</v>
      </c>
      <c r="G28" s="85">
        <v>297760805</v>
      </c>
      <c r="H28" s="86">
        <v>58699342</v>
      </c>
      <c r="I28" s="87">
        <f t="shared" si="1"/>
        <v>356460147</v>
      </c>
      <c r="J28" s="85">
        <v>0</v>
      </c>
      <c r="K28" s="86">
        <v>0</v>
      </c>
      <c r="L28" s="88">
        <f t="shared" si="2"/>
        <v>0</v>
      </c>
      <c r="M28" s="105">
        <f t="shared" si="3"/>
        <v>0</v>
      </c>
      <c r="N28" s="85">
        <v>60891861</v>
      </c>
      <c r="O28" s="86">
        <v>2795348</v>
      </c>
      <c r="P28" s="88">
        <f t="shared" si="4"/>
        <v>63687209</v>
      </c>
      <c r="Q28" s="105">
        <f t="shared" si="5"/>
        <v>0.17627482738321965</v>
      </c>
      <c r="R28" s="85">
        <v>58131117</v>
      </c>
      <c r="S28" s="86">
        <v>8101206</v>
      </c>
      <c r="T28" s="88">
        <f t="shared" si="6"/>
        <v>66232323</v>
      </c>
      <c r="U28" s="105">
        <f t="shared" si="7"/>
        <v>0.18580568839859676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119022978</v>
      </c>
      <c r="AA28" s="88">
        <f t="shared" si="11"/>
        <v>10896554</v>
      </c>
      <c r="AB28" s="88">
        <f t="shared" si="12"/>
        <v>129919532</v>
      </c>
      <c r="AC28" s="105">
        <f t="shared" si="13"/>
        <v>0.3644714089174182</v>
      </c>
      <c r="AD28" s="85">
        <v>70618865</v>
      </c>
      <c r="AE28" s="86">
        <v>5026682</v>
      </c>
      <c r="AF28" s="88">
        <f t="shared" si="14"/>
        <v>75645547</v>
      </c>
      <c r="AG28" s="86">
        <v>304647074</v>
      </c>
      <c r="AH28" s="86">
        <v>304647074</v>
      </c>
      <c r="AI28" s="126">
        <v>24349993</v>
      </c>
      <c r="AJ28" s="127">
        <f t="shared" si="15"/>
        <v>0.07992853067743562</v>
      </c>
      <c r="AK28" s="128">
        <f t="shared" si="16"/>
        <v>-0.1244385740247208</v>
      </c>
    </row>
    <row r="29" spans="1:37" ht="12.75">
      <c r="A29" s="62" t="s">
        <v>112</v>
      </c>
      <c r="B29" s="63" t="s">
        <v>212</v>
      </c>
      <c r="C29" s="64" t="s">
        <v>213</v>
      </c>
      <c r="D29" s="85">
        <v>142633997</v>
      </c>
      <c r="E29" s="86">
        <v>0</v>
      </c>
      <c r="F29" s="87">
        <f t="shared" si="0"/>
        <v>142633997</v>
      </c>
      <c r="G29" s="85">
        <v>155084679</v>
      </c>
      <c r="H29" s="86">
        <v>0</v>
      </c>
      <c r="I29" s="87">
        <f t="shared" si="1"/>
        <v>155084679</v>
      </c>
      <c r="J29" s="85">
        <v>63235500</v>
      </c>
      <c r="K29" s="86">
        <v>0</v>
      </c>
      <c r="L29" s="88">
        <f t="shared" si="2"/>
        <v>63235500</v>
      </c>
      <c r="M29" s="105">
        <f t="shared" si="3"/>
        <v>0.44334100796460185</v>
      </c>
      <c r="N29" s="85">
        <v>57732154</v>
      </c>
      <c r="O29" s="86">
        <v>0</v>
      </c>
      <c r="P29" s="88">
        <f t="shared" si="4"/>
        <v>57732154</v>
      </c>
      <c r="Q29" s="105">
        <f t="shared" si="5"/>
        <v>0.4047573174297289</v>
      </c>
      <c r="R29" s="85">
        <v>35665086</v>
      </c>
      <c r="S29" s="86">
        <v>0</v>
      </c>
      <c r="T29" s="88">
        <f t="shared" si="6"/>
        <v>35665086</v>
      </c>
      <c r="U29" s="105">
        <f t="shared" si="7"/>
        <v>0.22997169178781354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156632740</v>
      </c>
      <c r="AA29" s="88">
        <f t="shared" si="11"/>
        <v>0</v>
      </c>
      <c r="AB29" s="88">
        <f t="shared" si="12"/>
        <v>156632740</v>
      </c>
      <c r="AC29" s="105">
        <f t="shared" si="13"/>
        <v>1.0099820369747807</v>
      </c>
      <c r="AD29" s="85">
        <v>157859478</v>
      </c>
      <c r="AE29" s="86">
        <v>0</v>
      </c>
      <c r="AF29" s="88">
        <f t="shared" si="14"/>
        <v>157859478</v>
      </c>
      <c r="AG29" s="86">
        <v>186876465</v>
      </c>
      <c r="AH29" s="86">
        <v>186876465</v>
      </c>
      <c r="AI29" s="126">
        <v>36514593</v>
      </c>
      <c r="AJ29" s="127">
        <f t="shared" si="15"/>
        <v>0.1953942835979908</v>
      </c>
      <c r="AK29" s="128">
        <f t="shared" si="16"/>
        <v>-0.7740706706251747</v>
      </c>
    </row>
    <row r="30" spans="1:37" ht="16.5">
      <c r="A30" s="65"/>
      <c r="B30" s="66" t="s">
        <v>214</v>
      </c>
      <c r="C30" s="67"/>
      <c r="D30" s="89">
        <f>SUM(D23:D29)</f>
        <v>4245861464</v>
      </c>
      <c r="E30" s="90">
        <f>SUM(E23:E29)</f>
        <v>721013208</v>
      </c>
      <c r="F30" s="91">
        <f t="shared" si="0"/>
        <v>4966874672</v>
      </c>
      <c r="G30" s="89">
        <f>SUM(G23:G29)</f>
        <v>4410776618</v>
      </c>
      <c r="H30" s="90">
        <f>SUM(H23:H29)</f>
        <v>749232230</v>
      </c>
      <c r="I30" s="91">
        <f t="shared" si="1"/>
        <v>5160008848</v>
      </c>
      <c r="J30" s="89">
        <f>SUM(J23:J29)</f>
        <v>730751540</v>
      </c>
      <c r="K30" s="90">
        <f>SUM(K23:K29)</f>
        <v>86845387</v>
      </c>
      <c r="L30" s="90">
        <f t="shared" si="2"/>
        <v>817596927</v>
      </c>
      <c r="M30" s="106">
        <f t="shared" si="3"/>
        <v>0.16460993703124385</v>
      </c>
      <c r="N30" s="89">
        <f>SUM(N23:N29)</f>
        <v>1336899266</v>
      </c>
      <c r="O30" s="90">
        <f>SUM(O23:O29)</f>
        <v>123927742</v>
      </c>
      <c r="P30" s="90">
        <f t="shared" si="4"/>
        <v>1460827008</v>
      </c>
      <c r="Q30" s="106">
        <f t="shared" si="5"/>
        <v>0.2941139256513135</v>
      </c>
      <c r="R30" s="89">
        <f>SUM(R23:R29)</f>
        <v>963750767</v>
      </c>
      <c r="S30" s="90">
        <f>SUM(S23:S29)</f>
        <v>115507484</v>
      </c>
      <c r="T30" s="90">
        <f t="shared" si="6"/>
        <v>1079258251</v>
      </c>
      <c r="U30" s="106">
        <f t="shared" si="7"/>
        <v>0.2091582171255998</v>
      </c>
      <c r="V30" s="89">
        <f>SUM(V23:V29)</f>
        <v>0</v>
      </c>
      <c r="W30" s="90">
        <f>SUM(W23:W29)</f>
        <v>0</v>
      </c>
      <c r="X30" s="90">
        <f t="shared" si="8"/>
        <v>0</v>
      </c>
      <c r="Y30" s="106">
        <f t="shared" si="9"/>
        <v>0</v>
      </c>
      <c r="Z30" s="89">
        <f t="shared" si="10"/>
        <v>3031401573</v>
      </c>
      <c r="AA30" s="90">
        <f t="shared" si="11"/>
        <v>326280613</v>
      </c>
      <c r="AB30" s="90">
        <f t="shared" si="12"/>
        <v>3357682186</v>
      </c>
      <c r="AC30" s="106">
        <f t="shared" si="13"/>
        <v>0.6507124861426207</v>
      </c>
      <c r="AD30" s="89">
        <f>SUM(AD23:AD29)</f>
        <v>2695191331</v>
      </c>
      <c r="AE30" s="90">
        <f>SUM(AE23:AE29)</f>
        <v>261709854</v>
      </c>
      <c r="AF30" s="90">
        <f t="shared" si="14"/>
        <v>2956901185</v>
      </c>
      <c r="AG30" s="90">
        <f>SUM(AG23:AG29)</f>
        <v>4443726309</v>
      </c>
      <c r="AH30" s="90">
        <f>SUM(AH23:AH29)</f>
        <v>4443726309</v>
      </c>
      <c r="AI30" s="91">
        <f>SUM(AI23:AI29)</f>
        <v>1120564065</v>
      </c>
      <c r="AJ30" s="129">
        <f t="shared" si="15"/>
        <v>0.2521676599952817</v>
      </c>
      <c r="AK30" s="130">
        <f t="shared" si="16"/>
        <v>-0.6350036124051268</v>
      </c>
    </row>
    <row r="31" spans="1:37" ht="12.75">
      <c r="A31" s="62" t="s">
        <v>97</v>
      </c>
      <c r="B31" s="63" t="s">
        <v>215</v>
      </c>
      <c r="C31" s="64" t="s">
        <v>216</v>
      </c>
      <c r="D31" s="85">
        <v>932728158</v>
      </c>
      <c r="E31" s="86">
        <v>81653431</v>
      </c>
      <c r="F31" s="87">
        <f t="shared" si="0"/>
        <v>1014381589</v>
      </c>
      <c r="G31" s="85">
        <v>1006360761</v>
      </c>
      <c r="H31" s="86">
        <v>90942280</v>
      </c>
      <c r="I31" s="87">
        <f t="shared" si="1"/>
        <v>1097303041</v>
      </c>
      <c r="J31" s="85">
        <v>266139797</v>
      </c>
      <c r="K31" s="86">
        <v>3628558</v>
      </c>
      <c r="L31" s="88">
        <f t="shared" si="2"/>
        <v>269768355</v>
      </c>
      <c r="M31" s="105">
        <f t="shared" si="3"/>
        <v>0.26594366254807883</v>
      </c>
      <c r="N31" s="85">
        <v>198342029</v>
      </c>
      <c r="O31" s="86">
        <v>17220673</v>
      </c>
      <c r="P31" s="88">
        <f t="shared" si="4"/>
        <v>215562702</v>
      </c>
      <c r="Q31" s="105">
        <f t="shared" si="5"/>
        <v>0.21250652056146496</v>
      </c>
      <c r="R31" s="85">
        <v>268279252</v>
      </c>
      <c r="S31" s="86">
        <v>9998138</v>
      </c>
      <c r="T31" s="88">
        <f t="shared" si="6"/>
        <v>278277390</v>
      </c>
      <c r="U31" s="105">
        <f t="shared" si="7"/>
        <v>0.2536012200844707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732761078</v>
      </c>
      <c r="AA31" s="88">
        <f t="shared" si="11"/>
        <v>30847369</v>
      </c>
      <c r="AB31" s="88">
        <f t="shared" si="12"/>
        <v>763608447</v>
      </c>
      <c r="AC31" s="105">
        <f t="shared" si="13"/>
        <v>0.6958956810181665</v>
      </c>
      <c r="AD31" s="85">
        <v>651285311</v>
      </c>
      <c r="AE31" s="86">
        <v>34223438</v>
      </c>
      <c r="AF31" s="88">
        <f t="shared" si="14"/>
        <v>685508749</v>
      </c>
      <c r="AG31" s="86">
        <v>991480908</v>
      </c>
      <c r="AH31" s="86">
        <v>991480908</v>
      </c>
      <c r="AI31" s="126">
        <v>200937475</v>
      </c>
      <c r="AJ31" s="127">
        <f t="shared" si="15"/>
        <v>0.20266398816022385</v>
      </c>
      <c r="AK31" s="128">
        <f t="shared" si="16"/>
        <v>-0.5940571285108427</v>
      </c>
    </row>
    <row r="32" spans="1:37" ht="12.75">
      <c r="A32" s="62" t="s">
        <v>97</v>
      </c>
      <c r="B32" s="63" t="s">
        <v>217</v>
      </c>
      <c r="C32" s="64" t="s">
        <v>218</v>
      </c>
      <c r="D32" s="85">
        <v>804455668</v>
      </c>
      <c r="E32" s="86">
        <v>120818801</v>
      </c>
      <c r="F32" s="87">
        <f t="shared" si="0"/>
        <v>925274469</v>
      </c>
      <c r="G32" s="85">
        <v>840597935</v>
      </c>
      <c r="H32" s="86">
        <v>135685835</v>
      </c>
      <c r="I32" s="87">
        <f t="shared" si="1"/>
        <v>976283770</v>
      </c>
      <c r="J32" s="85">
        <v>213898873</v>
      </c>
      <c r="K32" s="86">
        <v>11913904</v>
      </c>
      <c r="L32" s="88">
        <f t="shared" si="2"/>
        <v>225812777</v>
      </c>
      <c r="M32" s="105">
        <f t="shared" si="3"/>
        <v>0.24404950592017255</v>
      </c>
      <c r="N32" s="85">
        <v>259086991</v>
      </c>
      <c r="O32" s="86">
        <v>16544739</v>
      </c>
      <c r="P32" s="88">
        <f t="shared" si="4"/>
        <v>275631730</v>
      </c>
      <c r="Q32" s="105">
        <f t="shared" si="5"/>
        <v>0.2978918572106414</v>
      </c>
      <c r="R32" s="85">
        <v>183220530</v>
      </c>
      <c r="S32" s="86">
        <v>10815922</v>
      </c>
      <c r="T32" s="88">
        <f t="shared" si="6"/>
        <v>194036452</v>
      </c>
      <c r="U32" s="105">
        <f t="shared" si="7"/>
        <v>0.19875005399301066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656206394</v>
      </c>
      <c r="AA32" s="88">
        <f t="shared" si="11"/>
        <v>39274565</v>
      </c>
      <c r="AB32" s="88">
        <f t="shared" si="12"/>
        <v>695480959</v>
      </c>
      <c r="AC32" s="105">
        <f t="shared" si="13"/>
        <v>0.7123758279828825</v>
      </c>
      <c r="AD32" s="85">
        <v>581976821</v>
      </c>
      <c r="AE32" s="86">
        <v>45560496</v>
      </c>
      <c r="AF32" s="88">
        <f t="shared" si="14"/>
        <v>627537317</v>
      </c>
      <c r="AG32" s="86">
        <v>934811636</v>
      </c>
      <c r="AH32" s="86">
        <v>934811636</v>
      </c>
      <c r="AI32" s="126">
        <v>235027351</v>
      </c>
      <c r="AJ32" s="127">
        <f t="shared" si="15"/>
        <v>0.25141680093507096</v>
      </c>
      <c r="AK32" s="128">
        <f t="shared" si="16"/>
        <v>-0.6907969506457254</v>
      </c>
    </row>
    <row r="33" spans="1:37" ht="12.75">
      <c r="A33" s="62" t="s">
        <v>97</v>
      </c>
      <c r="B33" s="63" t="s">
        <v>219</v>
      </c>
      <c r="C33" s="64" t="s">
        <v>220</v>
      </c>
      <c r="D33" s="85">
        <v>1406532000</v>
      </c>
      <c r="E33" s="86">
        <v>252287050</v>
      </c>
      <c r="F33" s="87">
        <f t="shared" si="0"/>
        <v>1658819050</v>
      </c>
      <c r="G33" s="85">
        <v>1430987660</v>
      </c>
      <c r="H33" s="86">
        <v>233313190</v>
      </c>
      <c r="I33" s="87">
        <f t="shared" si="1"/>
        <v>1664300850</v>
      </c>
      <c r="J33" s="85">
        <v>353662978</v>
      </c>
      <c r="K33" s="86">
        <v>805707</v>
      </c>
      <c r="L33" s="88">
        <f t="shared" si="2"/>
        <v>354468685</v>
      </c>
      <c r="M33" s="105">
        <f t="shared" si="3"/>
        <v>0.21368737295366846</v>
      </c>
      <c r="N33" s="85">
        <v>294333394</v>
      </c>
      <c r="O33" s="86">
        <v>9027588</v>
      </c>
      <c r="P33" s="88">
        <f t="shared" si="4"/>
        <v>303360982</v>
      </c>
      <c r="Q33" s="105">
        <f t="shared" si="5"/>
        <v>0.1828776815650869</v>
      </c>
      <c r="R33" s="85">
        <v>393270817</v>
      </c>
      <c r="S33" s="86">
        <v>2790193</v>
      </c>
      <c r="T33" s="88">
        <f t="shared" si="6"/>
        <v>396061010</v>
      </c>
      <c r="U33" s="105">
        <f t="shared" si="7"/>
        <v>0.2379744082928276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1041267189</v>
      </c>
      <c r="AA33" s="88">
        <f t="shared" si="11"/>
        <v>12623488</v>
      </c>
      <c r="AB33" s="88">
        <f t="shared" si="12"/>
        <v>1053890677</v>
      </c>
      <c r="AC33" s="105">
        <f t="shared" si="13"/>
        <v>0.6332332745008211</v>
      </c>
      <c r="AD33" s="85">
        <v>976740112</v>
      </c>
      <c r="AE33" s="86">
        <v>33653267</v>
      </c>
      <c r="AF33" s="88">
        <f t="shared" si="14"/>
        <v>1010393379</v>
      </c>
      <c r="AG33" s="86">
        <v>1606569180</v>
      </c>
      <c r="AH33" s="86">
        <v>1606569180</v>
      </c>
      <c r="AI33" s="126">
        <v>304541540</v>
      </c>
      <c r="AJ33" s="127">
        <f t="shared" si="15"/>
        <v>0.189560178167989</v>
      </c>
      <c r="AK33" s="128">
        <f t="shared" si="16"/>
        <v>-0.6080130588425006</v>
      </c>
    </row>
    <row r="34" spans="1:37" ht="12.75">
      <c r="A34" s="62" t="s">
        <v>97</v>
      </c>
      <c r="B34" s="63" t="s">
        <v>221</v>
      </c>
      <c r="C34" s="64" t="s">
        <v>222</v>
      </c>
      <c r="D34" s="85">
        <v>244349611</v>
      </c>
      <c r="E34" s="86">
        <v>66182115</v>
      </c>
      <c r="F34" s="87">
        <f t="shared" si="0"/>
        <v>310531726</v>
      </c>
      <c r="G34" s="85">
        <v>261182611</v>
      </c>
      <c r="H34" s="86">
        <v>82882115</v>
      </c>
      <c r="I34" s="87">
        <f t="shared" si="1"/>
        <v>344064726</v>
      </c>
      <c r="J34" s="85">
        <v>94176524</v>
      </c>
      <c r="K34" s="86">
        <v>1881201</v>
      </c>
      <c r="L34" s="88">
        <f t="shared" si="2"/>
        <v>96057725</v>
      </c>
      <c r="M34" s="105">
        <f t="shared" si="3"/>
        <v>0.3093330470201296</v>
      </c>
      <c r="N34" s="85">
        <v>29210046</v>
      </c>
      <c r="O34" s="86">
        <v>10251141</v>
      </c>
      <c r="P34" s="88">
        <f t="shared" si="4"/>
        <v>39461187</v>
      </c>
      <c r="Q34" s="105">
        <f t="shared" si="5"/>
        <v>0.12707618480180669</v>
      </c>
      <c r="R34" s="85">
        <v>95576965</v>
      </c>
      <c r="S34" s="86">
        <v>13214559</v>
      </c>
      <c r="T34" s="88">
        <f t="shared" si="6"/>
        <v>108791524</v>
      </c>
      <c r="U34" s="105">
        <f t="shared" si="7"/>
        <v>0.3161949359493481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218963535</v>
      </c>
      <c r="AA34" s="88">
        <f t="shared" si="11"/>
        <v>25346901</v>
      </c>
      <c r="AB34" s="88">
        <f t="shared" si="12"/>
        <v>244310436</v>
      </c>
      <c r="AC34" s="105">
        <f t="shared" si="13"/>
        <v>0.7100711509729132</v>
      </c>
      <c r="AD34" s="85">
        <v>44199842</v>
      </c>
      <c r="AE34" s="86">
        <v>0</v>
      </c>
      <c r="AF34" s="88">
        <f t="shared" si="14"/>
        <v>44199842</v>
      </c>
      <c r="AG34" s="86">
        <v>275330561</v>
      </c>
      <c r="AH34" s="86">
        <v>275330561</v>
      </c>
      <c r="AI34" s="126">
        <v>0</v>
      </c>
      <c r="AJ34" s="127">
        <f t="shared" si="15"/>
        <v>0</v>
      </c>
      <c r="AK34" s="128">
        <f t="shared" si="16"/>
        <v>1.4613554953431733</v>
      </c>
    </row>
    <row r="35" spans="1:37" ht="12.75">
      <c r="A35" s="62" t="s">
        <v>112</v>
      </c>
      <c r="B35" s="63" t="s">
        <v>223</v>
      </c>
      <c r="C35" s="64" t="s">
        <v>224</v>
      </c>
      <c r="D35" s="85">
        <v>172673000</v>
      </c>
      <c r="E35" s="86">
        <v>160000</v>
      </c>
      <c r="F35" s="87">
        <f t="shared" si="0"/>
        <v>172833000</v>
      </c>
      <c r="G35" s="85">
        <v>180883000</v>
      </c>
      <c r="H35" s="86">
        <v>914100</v>
      </c>
      <c r="I35" s="87">
        <f t="shared" si="1"/>
        <v>181797100</v>
      </c>
      <c r="J35" s="85">
        <v>73820262</v>
      </c>
      <c r="K35" s="86">
        <v>0</v>
      </c>
      <c r="L35" s="88">
        <f t="shared" si="2"/>
        <v>73820262</v>
      </c>
      <c r="M35" s="105">
        <f t="shared" si="3"/>
        <v>0.427119022408915</v>
      </c>
      <c r="N35" s="85">
        <v>43133457</v>
      </c>
      <c r="O35" s="86">
        <v>17587</v>
      </c>
      <c r="P35" s="88">
        <f t="shared" si="4"/>
        <v>43151044</v>
      </c>
      <c r="Q35" s="105">
        <f t="shared" si="5"/>
        <v>0.24966900996916097</v>
      </c>
      <c r="R35" s="85">
        <v>49853264</v>
      </c>
      <c r="S35" s="86">
        <v>198448</v>
      </c>
      <c r="T35" s="88">
        <f t="shared" si="6"/>
        <v>50051712</v>
      </c>
      <c r="U35" s="105">
        <f t="shared" si="7"/>
        <v>0.27531633892949886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166806983</v>
      </c>
      <c r="AA35" s="88">
        <f t="shared" si="11"/>
        <v>216035</v>
      </c>
      <c r="AB35" s="88">
        <f t="shared" si="12"/>
        <v>167023018</v>
      </c>
      <c r="AC35" s="105">
        <f t="shared" si="13"/>
        <v>0.918733126105972</v>
      </c>
      <c r="AD35" s="85">
        <v>166276801</v>
      </c>
      <c r="AE35" s="86">
        <v>1440712</v>
      </c>
      <c r="AF35" s="88">
        <f t="shared" si="14"/>
        <v>167717513</v>
      </c>
      <c r="AG35" s="86">
        <v>166263000</v>
      </c>
      <c r="AH35" s="86">
        <v>166263000</v>
      </c>
      <c r="AI35" s="126">
        <v>43493073</v>
      </c>
      <c r="AJ35" s="127">
        <f t="shared" si="15"/>
        <v>0.26159201385756303</v>
      </c>
      <c r="AK35" s="128">
        <f t="shared" si="16"/>
        <v>-0.7015713439538065</v>
      </c>
    </row>
    <row r="36" spans="1:37" ht="16.5">
      <c r="A36" s="65"/>
      <c r="B36" s="66" t="s">
        <v>225</v>
      </c>
      <c r="C36" s="67"/>
      <c r="D36" s="89">
        <f>SUM(D31:D35)</f>
        <v>3560738437</v>
      </c>
      <c r="E36" s="90">
        <f>SUM(E31:E35)</f>
        <v>521101397</v>
      </c>
      <c r="F36" s="91">
        <f t="shared" si="0"/>
        <v>4081839834</v>
      </c>
      <c r="G36" s="89">
        <f>SUM(G31:G35)</f>
        <v>3720011967</v>
      </c>
      <c r="H36" s="90">
        <f>SUM(H31:H35)</f>
        <v>543737520</v>
      </c>
      <c r="I36" s="91">
        <f t="shared" si="1"/>
        <v>4263749487</v>
      </c>
      <c r="J36" s="89">
        <f>SUM(J31:J35)</f>
        <v>1001698434</v>
      </c>
      <c r="K36" s="90">
        <f>SUM(K31:K35)</f>
        <v>18229370</v>
      </c>
      <c r="L36" s="90">
        <f t="shared" si="2"/>
        <v>1019927804</v>
      </c>
      <c r="M36" s="106">
        <f t="shared" si="3"/>
        <v>0.24986962876505653</v>
      </c>
      <c r="N36" s="89">
        <f>SUM(N31:N35)</f>
        <v>824105917</v>
      </c>
      <c r="O36" s="90">
        <f>SUM(O31:O35)</f>
        <v>53061728</v>
      </c>
      <c r="P36" s="90">
        <f t="shared" si="4"/>
        <v>877167645</v>
      </c>
      <c r="Q36" s="106">
        <f t="shared" si="5"/>
        <v>0.21489516509039977</v>
      </c>
      <c r="R36" s="89">
        <f>SUM(R31:R35)</f>
        <v>990200828</v>
      </c>
      <c r="S36" s="90">
        <f>SUM(S31:S35)</f>
        <v>37017260</v>
      </c>
      <c r="T36" s="90">
        <f t="shared" si="6"/>
        <v>1027218088</v>
      </c>
      <c r="U36" s="106">
        <f t="shared" si="7"/>
        <v>0.24091895903639424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f t="shared" si="10"/>
        <v>2816005179</v>
      </c>
      <c r="AA36" s="90">
        <f t="shared" si="11"/>
        <v>108308358</v>
      </c>
      <c r="AB36" s="90">
        <f t="shared" si="12"/>
        <v>2924313537</v>
      </c>
      <c r="AC36" s="106">
        <f t="shared" si="13"/>
        <v>0.685854913830213</v>
      </c>
      <c r="AD36" s="89">
        <f>SUM(AD31:AD35)</f>
        <v>2420478887</v>
      </c>
      <c r="AE36" s="90">
        <f>SUM(AE31:AE35)</f>
        <v>114877913</v>
      </c>
      <c r="AF36" s="90">
        <f t="shared" si="14"/>
        <v>2535356800</v>
      </c>
      <c r="AG36" s="90">
        <f>SUM(AG31:AG35)</f>
        <v>3974455285</v>
      </c>
      <c r="AH36" s="90">
        <f>SUM(AH31:AH35)</f>
        <v>3974455285</v>
      </c>
      <c r="AI36" s="91">
        <f>SUM(AI31:AI35)</f>
        <v>783999439</v>
      </c>
      <c r="AJ36" s="129">
        <f t="shared" si="15"/>
        <v>0.19725959478243318</v>
      </c>
      <c r="AK36" s="130">
        <f t="shared" si="16"/>
        <v>-0.594842789780121</v>
      </c>
    </row>
    <row r="37" spans="1:37" ht="16.5">
      <c r="A37" s="68"/>
      <c r="B37" s="69" t="s">
        <v>226</v>
      </c>
      <c r="C37" s="70"/>
      <c r="D37" s="92">
        <f>SUM(D9,D11:D14,D16:D21,D23:D29,D31:D35)</f>
        <v>20224258493</v>
      </c>
      <c r="E37" s="93">
        <f>SUM(E9,E11:E14,E16:E21,E23:E29,E31:E35)</f>
        <v>4028619768</v>
      </c>
      <c r="F37" s="94">
        <f t="shared" si="0"/>
        <v>24252878261</v>
      </c>
      <c r="G37" s="92">
        <f>SUM(G9,G11:G14,G16:G21,G23:G29,G31:G35)</f>
        <v>20653043429</v>
      </c>
      <c r="H37" s="93">
        <f>SUM(H9,H11:H14,H16:H21,H23:H29,H31:H35)</f>
        <v>3309839505</v>
      </c>
      <c r="I37" s="94">
        <f t="shared" si="1"/>
        <v>23962882934</v>
      </c>
      <c r="J37" s="92">
        <f>SUM(J9,J11:J14,J16:J21,J23:J29,J31:J35)</f>
        <v>5056333061</v>
      </c>
      <c r="K37" s="93">
        <f>SUM(K9,K11:K14,K16:K21,K23:K29,K31:K35)</f>
        <v>246171552</v>
      </c>
      <c r="L37" s="93">
        <f t="shared" si="2"/>
        <v>5302504613</v>
      </c>
      <c r="M37" s="107">
        <f t="shared" si="3"/>
        <v>0.21863403411077717</v>
      </c>
      <c r="N37" s="92">
        <f>SUM(N9,N11:N14,N16:N21,N23:N29,N31:N35)</f>
        <v>4830903173</v>
      </c>
      <c r="O37" s="93">
        <f>SUM(O9,O11:O14,O16:O21,O23:O29,O31:O35)</f>
        <v>417169948</v>
      </c>
      <c r="P37" s="93">
        <f t="shared" si="4"/>
        <v>5248073121</v>
      </c>
      <c r="Q37" s="107">
        <f t="shared" si="5"/>
        <v>0.2163897028848406</v>
      </c>
      <c r="R37" s="92">
        <f>SUM(R9,R11:R14,R16:R21,R23:R29,R31:R35)</f>
        <v>4889178481</v>
      </c>
      <c r="S37" s="93">
        <f>SUM(S9,S11:S14,S16:S21,S23:S29,S31:S35)</f>
        <v>390828449</v>
      </c>
      <c r="T37" s="93">
        <f t="shared" si="6"/>
        <v>5280006930</v>
      </c>
      <c r="U37" s="107">
        <f t="shared" si="7"/>
        <v>0.22034105597988812</v>
      </c>
      <c r="V37" s="92">
        <f>SUM(V9,V11:V14,V16:V21,V23:V29,V31:V35)</f>
        <v>0</v>
      </c>
      <c r="W37" s="93">
        <f>SUM(W9,W11:W14,W16:W21,W23:W29,W31:W35)</f>
        <v>0</v>
      </c>
      <c r="X37" s="93">
        <f t="shared" si="8"/>
        <v>0</v>
      </c>
      <c r="Y37" s="107">
        <f t="shared" si="9"/>
        <v>0</v>
      </c>
      <c r="Z37" s="92">
        <f t="shared" si="10"/>
        <v>14776414715</v>
      </c>
      <c r="AA37" s="93">
        <f t="shared" si="11"/>
        <v>1054169949</v>
      </c>
      <c r="AB37" s="93">
        <f t="shared" si="12"/>
        <v>15830584664</v>
      </c>
      <c r="AC37" s="107">
        <f t="shared" si="13"/>
        <v>0.6606293870233202</v>
      </c>
      <c r="AD37" s="92">
        <f>SUM(AD9,AD11:AD14,AD16:AD21,AD23:AD29,AD31:AD35)</f>
        <v>13261459760</v>
      </c>
      <c r="AE37" s="93">
        <f>SUM(AE9,AE11:AE14,AE16:AE21,AE23:AE29,AE31:AE35)</f>
        <v>3080527495</v>
      </c>
      <c r="AF37" s="93">
        <f t="shared" si="14"/>
        <v>16341987255</v>
      </c>
      <c r="AG37" s="93">
        <f>SUM(AG9,AG11:AG14,AG16:AG21,AG23:AG29,AG31:AG35)</f>
        <v>21567950288</v>
      </c>
      <c r="AH37" s="93">
        <f>SUM(AH9,AH11:AH14,AH16:AH21,AH23:AH29,AH31:AH35)</f>
        <v>21567950288</v>
      </c>
      <c r="AI37" s="94">
        <f>SUM(AI9,AI11:AI14,AI16:AI21,AI23:AI29,AI31:AI35)</f>
        <v>4806237257</v>
      </c>
      <c r="AJ37" s="131">
        <f t="shared" si="15"/>
        <v>0.22284163273846655</v>
      </c>
      <c r="AK37" s="132">
        <f t="shared" si="16"/>
        <v>-0.6769054554008096</v>
      </c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44</v>
      </c>
      <c r="C9" s="64" t="s">
        <v>45</v>
      </c>
      <c r="D9" s="85">
        <v>41629459134</v>
      </c>
      <c r="E9" s="86">
        <v>4929977645</v>
      </c>
      <c r="F9" s="87">
        <f>$D9+$E9</f>
        <v>46559436779</v>
      </c>
      <c r="G9" s="85">
        <v>41878842750</v>
      </c>
      <c r="H9" s="86">
        <v>4576496252</v>
      </c>
      <c r="I9" s="87">
        <f>$G9+$H9</f>
        <v>46455339002</v>
      </c>
      <c r="J9" s="85">
        <v>11111194468</v>
      </c>
      <c r="K9" s="86">
        <v>572454862</v>
      </c>
      <c r="L9" s="88">
        <f>$J9+$K9</f>
        <v>11683649330</v>
      </c>
      <c r="M9" s="105">
        <f>IF($F9=0,0,$L9/$F9)</f>
        <v>0.25094052115488114</v>
      </c>
      <c r="N9" s="85">
        <v>9471926390</v>
      </c>
      <c r="O9" s="86">
        <v>1283408046</v>
      </c>
      <c r="P9" s="88">
        <f>$N9+$O9</f>
        <v>10755334436</v>
      </c>
      <c r="Q9" s="105">
        <f>IF($F9=0,0,$P9/$F9)</f>
        <v>0.23100224530317015</v>
      </c>
      <c r="R9" s="85">
        <v>9617854454</v>
      </c>
      <c r="S9" s="86">
        <v>732329287</v>
      </c>
      <c r="T9" s="88">
        <f>$R9+$S9</f>
        <v>10350183741</v>
      </c>
      <c r="U9" s="105">
        <f>IF($I9=0,0,$T9/$I9)</f>
        <v>0.22279858383025475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30200975312</v>
      </c>
      <c r="AA9" s="88">
        <f>$K9+$O9+$S9</f>
        <v>2588192195</v>
      </c>
      <c r="AB9" s="88">
        <f>$Z9+$AA9</f>
        <v>32789167507</v>
      </c>
      <c r="AC9" s="105">
        <f>IF($I9=0,0,$AB9/$I9)</f>
        <v>0.7058212944175988</v>
      </c>
      <c r="AD9" s="85">
        <v>26892884580</v>
      </c>
      <c r="AE9" s="86">
        <v>2728399509</v>
      </c>
      <c r="AF9" s="88">
        <f>$AD9+$AE9</f>
        <v>29621284089</v>
      </c>
      <c r="AG9" s="86">
        <v>46082268275</v>
      </c>
      <c r="AH9" s="86">
        <v>46082268275</v>
      </c>
      <c r="AI9" s="126">
        <v>8003185419</v>
      </c>
      <c r="AJ9" s="127">
        <f>IF($AH9=0,0,$AI9/$AH9)</f>
        <v>0.1736716901876506</v>
      </c>
      <c r="AK9" s="128">
        <f>IF($AF9=0,0,(($T9/$AF9)-1))</f>
        <v>-0.65058288121805</v>
      </c>
    </row>
    <row r="10" spans="1:37" ht="12.75">
      <c r="A10" s="62" t="s">
        <v>95</v>
      </c>
      <c r="B10" s="63" t="s">
        <v>48</v>
      </c>
      <c r="C10" s="64" t="s">
        <v>49</v>
      </c>
      <c r="D10" s="85">
        <v>69142819075</v>
      </c>
      <c r="E10" s="86">
        <v>5328954005</v>
      </c>
      <c r="F10" s="87">
        <f aca="true" t="shared" si="0" ref="F10:F23">$D10+$E10</f>
        <v>74471773080</v>
      </c>
      <c r="G10" s="85">
        <v>68639651884</v>
      </c>
      <c r="H10" s="86">
        <v>6563310488</v>
      </c>
      <c r="I10" s="87">
        <f aca="true" t="shared" si="1" ref="I10:I23">$G10+$H10</f>
        <v>75202962372</v>
      </c>
      <c r="J10" s="85">
        <v>17423417960</v>
      </c>
      <c r="K10" s="86">
        <v>476375436</v>
      </c>
      <c r="L10" s="88">
        <f aca="true" t="shared" si="2" ref="L10:L23">$J10+$K10</f>
        <v>17899793396</v>
      </c>
      <c r="M10" s="105">
        <f aca="true" t="shared" si="3" ref="M10:M23">IF($F10=0,0,$L10/$F10)</f>
        <v>0.24035675069494397</v>
      </c>
      <c r="N10" s="85">
        <v>17334826946</v>
      </c>
      <c r="O10" s="86">
        <v>1306671442</v>
      </c>
      <c r="P10" s="88">
        <f aca="true" t="shared" si="4" ref="P10:P23">$N10+$O10</f>
        <v>18641498388</v>
      </c>
      <c r="Q10" s="105">
        <f aca="true" t="shared" si="5" ref="Q10:Q23">IF($F10=0,0,$P10/$F10)</f>
        <v>0.2503162959202636</v>
      </c>
      <c r="R10" s="85">
        <v>15618767712</v>
      </c>
      <c r="S10" s="86">
        <v>1207854874</v>
      </c>
      <c r="T10" s="88">
        <f aca="true" t="shared" si="6" ref="T10:T23">$R10+$S10</f>
        <v>16826622586</v>
      </c>
      <c r="U10" s="105">
        <f aca="true" t="shared" si="7" ref="U10:U23">IF($I10=0,0,$T10/$I10)</f>
        <v>0.22374946485173283</v>
      </c>
      <c r="V10" s="85">
        <v>0</v>
      </c>
      <c r="W10" s="86">
        <v>0</v>
      </c>
      <c r="X10" s="88">
        <f aca="true" t="shared" si="8" ref="X10:X23">$V10+$W10</f>
        <v>0</v>
      </c>
      <c r="Y10" s="105">
        <f aca="true" t="shared" si="9" ref="Y10:Y23">IF($I10=0,0,$X10/$I10)</f>
        <v>0</v>
      </c>
      <c r="Z10" s="125">
        <f aca="true" t="shared" si="10" ref="Z10:Z23">$J10+$N10+$R10</f>
        <v>50377012618</v>
      </c>
      <c r="AA10" s="88">
        <f aca="true" t="shared" si="11" ref="AA10:AA23">$K10+$O10+$S10</f>
        <v>2990901752</v>
      </c>
      <c r="AB10" s="88">
        <f aca="true" t="shared" si="12" ref="AB10:AB23">$Z10+$AA10</f>
        <v>53367914370</v>
      </c>
      <c r="AC10" s="105">
        <f aca="true" t="shared" si="13" ref="AC10:AC23">IF($I10=0,0,$AB10/$I10)</f>
        <v>0.7096517568817242</v>
      </c>
      <c r="AD10" s="85">
        <v>49742231212</v>
      </c>
      <c r="AE10" s="86">
        <v>3560085881</v>
      </c>
      <c r="AF10" s="88">
        <f aca="true" t="shared" si="14" ref="AF10:AF23">$AD10+$AE10</f>
        <v>53302317093</v>
      </c>
      <c r="AG10" s="86">
        <v>65239846447</v>
      </c>
      <c r="AH10" s="86">
        <v>65239846447</v>
      </c>
      <c r="AI10" s="126">
        <v>17353824225</v>
      </c>
      <c r="AJ10" s="127">
        <f aca="true" t="shared" si="15" ref="AJ10:AJ23">IF($AH10=0,0,$AI10/$AH10)</f>
        <v>0.2660003842758585</v>
      </c>
      <c r="AK10" s="128">
        <f aca="true" t="shared" si="16" ref="AK10:AK23">IF($AF10=0,0,(($T10/$AF10)-1))</f>
        <v>-0.6843172397807491</v>
      </c>
    </row>
    <row r="11" spans="1:37" ht="12.75">
      <c r="A11" s="62" t="s">
        <v>95</v>
      </c>
      <c r="B11" s="63" t="s">
        <v>54</v>
      </c>
      <c r="C11" s="64" t="s">
        <v>55</v>
      </c>
      <c r="D11" s="85">
        <v>37560714394</v>
      </c>
      <c r="E11" s="86">
        <v>4037545347</v>
      </c>
      <c r="F11" s="87">
        <f t="shared" si="0"/>
        <v>41598259741</v>
      </c>
      <c r="G11" s="85">
        <v>37311480436</v>
      </c>
      <c r="H11" s="86">
        <v>0</v>
      </c>
      <c r="I11" s="87">
        <f t="shared" si="1"/>
        <v>37311480436</v>
      </c>
      <c r="J11" s="85">
        <v>9106386036</v>
      </c>
      <c r="K11" s="86">
        <v>296637830</v>
      </c>
      <c r="L11" s="88">
        <f t="shared" si="2"/>
        <v>9403023866</v>
      </c>
      <c r="M11" s="105">
        <f t="shared" si="3"/>
        <v>0.22604368366718497</v>
      </c>
      <c r="N11" s="85">
        <v>9362000584</v>
      </c>
      <c r="O11" s="86">
        <v>712611911</v>
      </c>
      <c r="P11" s="88">
        <f t="shared" si="4"/>
        <v>10074612495</v>
      </c>
      <c r="Q11" s="105">
        <f t="shared" si="5"/>
        <v>0.24218831647590006</v>
      </c>
      <c r="R11" s="85">
        <v>8624558048</v>
      </c>
      <c r="S11" s="86">
        <v>536671779</v>
      </c>
      <c r="T11" s="88">
        <f t="shared" si="6"/>
        <v>9161229827</v>
      </c>
      <c r="U11" s="105">
        <f t="shared" si="7"/>
        <v>0.24553380675189673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27092944668</v>
      </c>
      <c r="AA11" s="88">
        <f t="shared" si="11"/>
        <v>1545921520</v>
      </c>
      <c r="AB11" s="88">
        <f t="shared" si="12"/>
        <v>28638866188</v>
      </c>
      <c r="AC11" s="105">
        <f t="shared" si="13"/>
        <v>0.767561775982702</v>
      </c>
      <c r="AD11" s="85">
        <v>24906292746</v>
      </c>
      <c r="AE11" s="86">
        <v>276877953</v>
      </c>
      <c r="AF11" s="88">
        <f t="shared" si="14"/>
        <v>25183170699</v>
      </c>
      <c r="AG11" s="86">
        <v>44625671732</v>
      </c>
      <c r="AH11" s="86">
        <v>44625671732</v>
      </c>
      <c r="AI11" s="126">
        <v>9599176701</v>
      </c>
      <c r="AJ11" s="127">
        <f t="shared" si="15"/>
        <v>0.21510436321604232</v>
      </c>
      <c r="AK11" s="128">
        <f t="shared" si="16"/>
        <v>-0.6362161883227919</v>
      </c>
    </row>
    <row r="12" spans="1:37" ht="16.5">
      <c r="A12" s="65"/>
      <c r="B12" s="66" t="s">
        <v>96</v>
      </c>
      <c r="C12" s="67"/>
      <c r="D12" s="89">
        <f>SUM(D9:D11)</f>
        <v>148332992603</v>
      </c>
      <c r="E12" s="90">
        <f>SUM(E9:E11)</f>
        <v>14296476997</v>
      </c>
      <c r="F12" s="91">
        <f t="shared" si="0"/>
        <v>162629469600</v>
      </c>
      <c r="G12" s="89">
        <f>SUM(G9:G11)</f>
        <v>147829975070</v>
      </c>
      <c r="H12" s="90">
        <f>SUM(H9:H11)</f>
        <v>11139806740</v>
      </c>
      <c r="I12" s="91">
        <f t="shared" si="1"/>
        <v>158969781810</v>
      </c>
      <c r="J12" s="89">
        <f>SUM(J9:J11)</f>
        <v>37640998464</v>
      </c>
      <c r="K12" s="90">
        <f>SUM(K9:K11)</f>
        <v>1345468128</v>
      </c>
      <c r="L12" s="90">
        <f t="shared" si="2"/>
        <v>38986466592</v>
      </c>
      <c r="M12" s="106">
        <f t="shared" si="3"/>
        <v>0.23972571937847603</v>
      </c>
      <c r="N12" s="89">
        <f>SUM(N9:N11)</f>
        <v>36168753920</v>
      </c>
      <c r="O12" s="90">
        <f>SUM(O9:O11)</f>
        <v>3302691399</v>
      </c>
      <c r="P12" s="90">
        <f t="shared" si="4"/>
        <v>39471445319</v>
      </c>
      <c r="Q12" s="106">
        <f t="shared" si="5"/>
        <v>0.2427078278991079</v>
      </c>
      <c r="R12" s="89">
        <f>SUM(R9:R11)</f>
        <v>33861180214</v>
      </c>
      <c r="S12" s="90">
        <f>SUM(S9:S11)</f>
        <v>2476855940</v>
      </c>
      <c r="T12" s="90">
        <f t="shared" si="6"/>
        <v>36338036154</v>
      </c>
      <c r="U12" s="106">
        <f t="shared" si="7"/>
        <v>0.22858455072569114</v>
      </c>
      <c r="V12" s="89">
        <f>SUM(V9:V11)</f>
        <v>0</v>
      </c>
      <c r="W12" s="90">
        <f>SUM(W9:W11)</f>
        <v>0</v>
      </c>
      <c r="X12" s="90">
        <f t="shared" si="8"/>
        <v>0</v>
      </c>
      <c r="Y12" s="106">
        <f t="shared" si="9"/>
        <v>0</v>
      </c>
      <c r="Z12" s="89">
        <f t="shared" si="10"/>
        <v>107670932598</v>
      </c>
      <c r="AA12" s="90">
        <f t="shared" si="11"/>
        <v>7125015467</v>
      </c>
      <c r="AB12" s="90">
        <f t="shared" si="12"/>
        <v>114795948065</v>
      </c>
      <c r="AC12" s="106">
        <f t="shared" si="13"/>
        <v>0.7221243355684015</v>
      </c>
      <c r="AD12" s="89">
        <f>SUM(AD9:AD11)</f>
        <v>101541408538</v>
      </c>
      <c r="AE12" s="90">
        <f>SUM(AE9:AE11)</f>
        <v>6565363343</v>
      </c>
      <c r="AF12" s="90">
        <f t="shared" si="14"/>
        <v>108106771881</v>
      </c>
      <c r="AG12" s="90">
        <f>SUM(AG9:AG11)</f>
        <v>155947786454</v>
      </c>
      <c r="AH12" s="90">
        <f>SUM(AH9:AH11)</f>
        <v>155947786454</v>
      </c>
      <c r="AI12" s="91">
        <f>SUM(AI9:AI11)</f>
        <v>34956186345</v>
      </c>
      <c r="AJ12" s="129">
        <f t="shared" si="15"/>
        <v>0.22415314214999163</v>
      </c>
      <c r="AK12" s="130">
        <f t="shared" si="16"/>
        <v>-0.6638690109626103</v>
      </c>
    </row>
    <row r="13" spans="1:37" ht="12.75">
      <c r="A13" s="62" t="s">
        <v>97</v>
      </c>
      <c r="B13" s="63" t="s">
        <v>59</v>
      </c>
      <c r="C13" s="64" t="s">
        <v>60</v>
      </c>
      <c r="D13" s="85">
        <v>6196143243</v>
      </c>
      <c r="E13" s="86">
        <v>333959593</v>
      </c>
      <c r="F13" s="87">
        <f t="shared" si="0"/>
        <v>6530102836</v>
      </c>
      <c r="G13" s="85">
        <v>6386717743</v>
      </c>
      <c r="H13" s="86">
        <v>326872593</v>
      </c>
      <c r="I13" s="87">
        <f t="shared" si="1"/>
        <v>6713590336</v>
      </c>
      <c r="J13" s="85">
        <v>1826566339</v>
      </c>
      <c r="K13" s="86">
        <v>5577448</v>
      </c>
      <c r="L13" s="88">
        <f t="shared" si="2"/>
        <v>1832143787</v>
      </c>
      <c r="M13" s="105">
        <f t="shared" si="3"/>
        <v>0.28056890266712486</v>
      </c>
      <c r="N13" s="85">
        <v>1225681399</v>
      </c>
      <c r="O13" s="86">
        <v>3181367</v>
      </c>
      <c r="P13" s="88">
        <f t="shared" si="4"/>
        <v>1228862766</v>
      </c>
      <c r="Q13" s="105">
        <f t="shared" si="5"/>
        <v>0.1881842900276188</v>
      </c>
      <c r="R13" s="85">
        <v>1627635547</v>
      </c>
      <c r="S13" s="86">
        <v>37166650</v>
      </c>
      <c r="T13" s="88">
        <f t="shared" si="6"/>
        <v>1664802197</v>
      </c>
      <c r="U13" s="105">
        <f t="shared" si="7"/>
        <v>0.2479749453988728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4679883285</v>
      </c>
      <c r="AA13" s="88">
        <f t="shared" si="11"/>
        <v>45925465</v>
      </c>
      <c r="AB13" s="88">
        <f t="shared" si="12"/>
        <v>4725808750</v>
      </c>
      <c r="AC13" s="105">
        <f t="shared" si="13"/>
        <v>0.7039167589149723</v>
      </c>
      <c r="AD13" s="85">
        <v>4682796883</v>
      </c>
      <c r="AE13" s="86">
        <v>25884428</v>
      </c>
      <c r="AF13" s="88">
        <f t="shared" si="14"/>
        <v>4708681311</v>
      </c>
      <c r="AG13" s="86">
        <v>6245163662</v>
      </c>
      <c r="AH13" s="86">
        <v>6245163662</v>
      </c>
      <c r="AI13" s="126">
        <v>1431969730</v>
      </c>
      <c r="AJ13" s="127">
        <f t="shared" si="15"/>
        <v>0.22929258663197544</v>
      </c>
      <c r="AK13" s="128">
        <f t="shared" si="16"/>
        <v>-0.6464398231600771</v>
      </c>
    </row>
    <row r="14" spans="1:37" ht="12.75">
      <c r="A14" s="62" t="s">
        <v>97</v>
      </c>
      <c r="B14" s="63" t="s">
        <v>227</v>
      </c>
      <c r="C14" s="64" t="s">
        <v>228</v>
      </c>
      <c r="D14" s="85">
        <v>1259581373</v>
      </c>
      <c r="E14" s="86">
        <v>136454739</v>
      </c>
      <c r="F14" s="87">
        <f t="shared" si="0"/>
        <v>1396036112</v>
      </c>
      <c r="G14" s="85">
        <v>1258658824</v>
      </c>
      <c r="H14" s="86">
        <v>255868244</v>
      </c>
      <c r="I14" s="87">
        <f t="shared" si="1"/>
        <v>1514527068</v>
      </c>
      <c r="J14" s="85">
        <v>341665772</v>
      </c>
      <c r="K14" s="86">
        <v>12339114</v>
      </c>
      <c r="L14" s="88">
        <f t="shared" si="2"/>
        <v>354004886</v>
      </c>
      <c r="M14" s="105">
        <f t="shared" si="3"/>
        <v>0.25357860227042606</v>
      </c>
      <c r="N14" s="85">
        <v>314531951</v>
      </c>
      <c r="O14" s="86">
        <v>50559618</v>
      </c>
      <c r="P14" s="88">
        <f t="shared" si="4"/>
        <v>365091569</v>
      </c>
      <c r="Q14" s="105">
        <f t="shared" si="5"/>
        <v>0.26152014683700386</v>
      </c>
      <c r="R14" s="85">
        <v>309001395</v>
      </c>
      <c r="S14" s="86">
        <v>67481880</v>
      </c>
      <c r="T14" s="88">
        <f t="shared" si="6"/>
        <v>376483275</v>
      </c>
      <c r="U14" s="105">
        <f t="shared" si="7"/>
        <v>0.24858141062949957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965199118</v>
      </c>
      <c r="AA14" s="88">
        <f t="shared" si="11"/>
        <v>130380612</v>
      </c>
      <c r="AB14" s="88">
        <f t="shared" si="12"/>
        <v>1095579730</v>
      </c>
      <c r="AC14" s="105">
        <f t="shared" si="13"/>
        <v>0.7233807524132015</v>
      </c>
      <c r="AD14" s="85">
        <v>886545767</v>
      </c>
      <c r="AE14" s="86">
        <v>54221350</v>
      </c>
      <c r="AF14" s="88">
        <f t="shared" si="14"/>
        <v>940767117</v>
      </c>
      <c r="AG14" s="86">
        <v>1284704145</v>
      </c>
      <c r="AH14" s="86">
        <v>1284704145</v>
      </c>
      <c r="AI14" s="126">
        <v>282393358</v>
      </c>
      <c r="AJ14" s="127">
        <f t="shared" si="15"/>
        <v>0.21981197702137095</v>
      </c>
      <c r="AK14" s="128">
        <f t="shared" si="16"/>
        <v>-0.5998124634707018</v>
      </c>
    </row>
    <row r="15" spans="1:37" ht="12.75">
      <c r="A15" s="62" t="s">
        <v>97</v>
      </c>
      <c r="B15" s="63" t="s">
        <v>229</v>
      </c>
      <c r="C15" s="64" t="s">
        <v>230</v>
      </c>
      <c r="D15" s="85">
        <v>944601612</v>
      </c>
      <c r="E15" s="86">
        <v>79691405</v>
      </c>
      <c r="F15" s="87">
        <f t="shared" si="0"/>
        <v>1024293017</v>
      </c>
      <c r="G15" s="85">
        <v>963847117</v>
      </c>
      <c r="H15" s="86">
        <v>107554940</v>
      </c>
      <c r="I15" s="87">
        <f t="shared" si="1"/>
        <v>1071402057</v>
      </c>
      <c r="J15" s="85">
        <v>244796216</v>
      </c>
      <c r="K15" s="86">
        <v>26947376</v>
      </c>
      <c r="L15" s="88">
        <f t="shared" si="2"/>
        <v>271743592</v>
      </c>
      <c r="M15" s="105">
        <f t="shared" si="3"/>
        <v>0.26529868649880683</v>
      </c>
      <c r="N15" s="85">
        <v>252129352</v>
      </c>
      <c r="O15" s="86">
        <v>15715988</v>
      </c>
      <c r="P15" s="88">
        <f t="shared" si="4"/>
        <v>267845340</v>
      </c>
      <c r="Q15" s="105">
        <f t="shared" si="5"/>
        <v>0.2614928888068364</v>
      </c>
      <c r="R15" s="85">
        <v>221592456</v>
      </c>
      <c r="S15" s="86">
        <v>17813509</v>
      </c>
      <c r="T15" s="88">
        <f t="shared" si="6"/>
        <v>239405965</v>
      </c>
      <c r="U15" s="105">
        <f t="shared" si="7"/>
        <v>0.2234510970329414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718518024</v>
      </c>
      <c r="AA15" s="88">
        <f t="shared" si="11"/>
        <v>60476873</v>
      </c>
      <c r="AB15" s="88">
        <f t="shared" si="12"/>
        <v>778994897</v>
      </c>
      <c r="AC15" s="105">
        <f t="shared" si="13"/>
        <v>0.727079896767456</v>
      </c>
      <c r="AD15" s="85">
        <v>687967647</v>
      </c>
      <c r="AE15" s="86">
        <v>24204143</v>
      </c>
      <c r="AF15" s="88">
        <f t="shared" si="14"/>
        <v>712171790</v>
      </c>
      <c r="AG15" s="86">
        <v>973494393</v>
      </c>
      <c r="AH15" s="86">
        <v>973494393</v>
      </c>
      <c r="AI15" s="126">
        <v>231207198</v>
      </c>
      <c r="AJ15" s="127">
        <f t="shared" si="15"/>
        <v>0.23750234173151524</v>
      </c>
      <c r="AK15" s="128">
        <f t="shared" si="16"/>
        <v>-0.6638367759554193</v>
      </c>
    </row>
    <row r="16" spans="1:37" ht="12.75">
      <c r="A16" s="62" t="s">
        <v>112</v>
      </c>
      <c r="B16" s="63" t="s">
        <v>231</v>
      </c>
      <c r="C16" s="64" t="s">
        <v>232</v>
      </c>
      <c r="D16" s="85">
        <v>417763249</v>
      </c>
      <c r="E16" s="86">
        <v>2150000</v>
      </c>
      <c r="F16" s="87">
        <f t="shared" si="0"/>
        <v>419913249</v>
      </c>
      <c r="G16" s="85">
        <v>388619701</v>
      </c>
      <c r="H16" s="86">
        <v>3650000</v>
      </c>
      <c r="I16" s="87">
        <f t="shared" si="1"/>
        <v>392269701</v>
      </c>
      <c r="J16" s="85">
        <v>146508181</v>
      </c>
      <c r="K16" s="86">
        <v>174856</v>
      </c>
      <c r="L16" s="88">
        <f t="shared" si="2"/>
        <v>146683037</v>
      </c>
      <c r="M16" s="105">
        <f t="shared" si="3"/>
        <v>0.3493174777154983</v>
      </c>
      <c r="N16" s="85">
        <v>120416820</v>
      </c>
      <c r="O16" s="86">
        <v>169790</v>
      </c>
      <c r="P16" s="88">
        <f t="shared" si="4"/>
        <v>120586610</v>
      </c>
      <c r="Q16" s="105">
        <f t="shared" si="5"/>
        <v>0.28717029121412646</v>
      </c>
      <c r="R16" s="85">
        <v>92811987</v>
      </c>
      <c r="S16" s="86">
        <v>1326887</v>
      </c>
      <c r="T16" s="88">
        <f t="shared" si="6"/>
        <v>94138874</v>
      </c>
      <c r="U16" s="105">
        <f t="shared" si="7"/>
        <v>0.2399850759822003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359736988</v>
      </c>
      <c r="AA16" s="88">
        <f t="shared" si="11"/>
        <v>1671533</v>
      </c>
      <c r="AB16" s="88">
        <f t="shared" si="12"/>
        <v>361408521</v>
      </c>
      <c r="AC16" s="105">
        <f t="shared" si="13"/>
        <v>0.921326628283228</v>
      </c>
      <c r="AD16" s="85">
        <v>342876435</v>
      </c>
      <c r="AE16" s="86">
        <v>622132</v>
      </c>
      <c r="AF16" s="88">
        <f t="shared" si="14"/>
        <v>343498567</v>
      </c>
      <c r="AG16" s="86">
        <v>407561181</v>
      </c>
      <c r="AH16" s="86">
        <v>407561181</v>
      </c>
      <c r="AI16" s="126">
        <v>94971924</v>
      </c>
      <c r="AJ16" s="127">
        <f t="shared" si="15"/>
        <v>0.23302495043069374</v>
      </c>
      <c r="AK16" s="128">
        <f t="shared" si="16"/>
        <v>-0.7259409993404717</v>
      </c>
    </row>
    <row r="17" spans="1:37" ht="16.5">
      <c r="A17" s="65"/>
      <c r="B17" s="66" t="s">
        <v>233</v>
      </c>
      <c r="C17" s="67"/>
      <c r="D17" s="89">
        <f>SUM(D13:D16)</f>
        <v>8818089477</v>
      </c>
      <c r="E17" s="90">
        <f>SUM(E13:E16)</f>
        <v>552255737</v>
      </c>
      <c r="F17" s="91">
        <f t="shared" si="0"/>
        <v>9370345214</v>
      </c>
      <c r="G17" s="89">
        <f>SUM(G13:G16)</f>
        <v>8997843385</v>
      </c>
      <c r="H17" s="90">
        <f>SUM(H13:H16)</f>
        <v>693945777</v>
      </c>
      <c r="I17" s="91">
        <f t="shared" si="1"/>
        <v>9691789162</v>
      </c>
      <c r="J17" s="89">
        <f>SUM(J13:J16)</f>
        <v>2559536508</v>
      </c>
      <c r="K17" s="90">
        <f>SUM(K13:K16)</f>
        <v>45038794</v>
      </c>
      <c r="L17" s="90">
        <f t="shared" si="2"/>
        <v>2604575302</v>
      </c>
      <c r="M17" s="106">
        <f t="shared" si="3"/>
        <v>0.2779593752969281</v>
      </c>
      <c r="N17" s="89">
        <f>SUM(N13:N16)</f>
        <v>1912759522</v>
      </c>
      <c r="O17" s="90">
        <f>SUM(O13:O16)</f>
        <v>69626763</v>
      </c>
      <c r="P17" s="90">
        <f t="shared" si="4"/>
        <v>1982386285</v>
      </c>
      <c r="Q17" s="106">
        <f t="shared" si="5"/>
        <v>0.21155957862023758</v>
      </c>
      <c r="R17" s="89">
        <f>SUM(R13:R16)</f>
        <v>2251041385</v>
      </c>
      <c r="S17" s="90">
        <f>SUM(S13:S16)</f>
        <v>123788926</v>
      </c>
      <c r="T17" s="90">
        <f t="shared" si="6"/>
        <v>2374830311</v>
      </c>
      <c r="U17" s="106">
        <f t="shared" si="7"/>
        <v>0.2450352841260044</v>
      </c>
      <c r="V17" s="89">
        <f>SUM(V13:V16)</f>
        <v>0</v>
      </c>
      <c r="W17" s="90">
        <f>SUM(W13:W16)</f>
        <v>0</v>
      </c>
      <c r="X17" s="90">
        <f t="shared" si="8"/>
        <v>0</v>
      </c>
      <c r="Y17" s="106">
        <f t="shared" si="9"/>
        <v>0</v>
      </c>
      <c r="Z17" s="89">
        <f t="shared" si="10"/>
        <v>6723337415</v>
      </c>
      <c r="AA17" s="90">
        <f t="shared" si="11"/>
        <v>238454483</v>
      </c>
      <c r="AB17" s="90">
        <f t="shared" si="12"/>
        <v>6961791898</v>
      </c>
      <c r="AC17" s="106">
        <f t="shared" si="13"/>
        <v>0.7183185458982233</v>
      </c>
      <c r="AD17" s="89">
        <f>SUM(AD13:AD16)</f>
        <v>6600186732</v>
      </c>
      <c r="AE17" s="90">
        <f>SUM(AE13:AE16)</f>
        <v>104932053</v>
      </c>
      <c r="AF17" s="90">
        <f t="shared" si="14"/>
        <v>6705118785</v>
      </c>
      <c r="AG17" s="90">
        <f>SUM(AG13:AG16)</f>
        <v>8910923381</v>
      </c>
      <c r="AH17" s="90">
        <f>SUM(AH13:AH16)</f>
        <v>8910923381</v>
      </c>
      <c r="AI17" s="91">
        <f>SUM(AI13:AI16)</f>
        <v>2040542210</v>
      </c>
      <c r="AJ17" s="129">
        <f t="shared" si="15"/>
        <v>0.2289933515028166</v>
      </c>
      <c r="AK17" s="130">
        <f t="shared" si="16"/>
        <v>-0.6458183087952558</v>
      </c>
    </row>
    <row r="18" spans="1:37" ht="12.75">
      <c r="A18" s="62" t="s">
        <v>97</v>
      </c>
      <c r="B18" s="63" t="s">
        <v>61</v>
      </c>
      <c r="C18" s="64" t="s">
        <v>62</v>
      </c>
      <c r="D18" s="85">
        <v>3333071459</v>
      </c>
      <c r="E18" s="86">
        <v>199325784</v>
      </c>
      <c r="F18" s="87">
        <f t="shared" si="0"/>
        <v>3532397243</v>
      </c>
      <c r="G18" s="85">
        <v>3081974527</v>
      </c>
      <c r="H18" s="86">
        <v>255779254</v>
      </c>
      <c r="I18" s="87">
        <f t="shared" si="1"/>
        <v>3337753781</v>
      </c>
      <c r="J18" s="85">
        <v>782768587</v>
      </c>
      <c r="K18" s="86">
        <v>27479218</v>
      </c>
      <c r="L18" s="88">
        <f t="shared" si="2"/>
        <v>810247805</v>
      </c>
      <c r="M18" s="105">
        <f t="shared" si="3"/>
        <v>0.22937618542354865</v>
      </c>
      <c r="N18" s="85">
        <v>803764373</v>
      </c>
      <c r="O18" s="86">
        <v>58705655</v>
      </c>
      <c r="P18" s="88">
        <f t="shared" si="4"/>
        <v>862470028</v>
      </c>
      <c r="Q18" s="105">
        <f t="shared" si="5"/>
        <v>0.24415997654542387</v>
      </c>
      <c r="R18" s="85">
        <v>794742686</v>
      </c>
      <c r="S18" s="86">
        <v>62497885</v>
      </c>
      <c r="T18" s="88">
        <f t="shared" si="6"/>
        <v>857240571</v>
      </c>
      <c r="U18" s="105">
        <f t="shared" si="7"/>
        <v>0.25683157813491214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2381275646</v>
      </c>
      <c r="AA18" s="88">
        <f t="shared" si="11"/>
        <v>148682758</v>
      </c>
      <c r="AB18" s="88">
        <f t="shared" si="12"/>
        <v>2529958404</v>
      </c>
      <c r="AC18" s="105">
        <f t="shared" si="13"/>
        <v>0.7579823348269918</v>
      </c>
      <c r="AD18" s="85">
        <v>1645175905</v>
      </c>
      <c r="AE18" s="86">
        <v>11092978</v>
      </c>
      <c r="AF18" s="88">
        <f t="shared" si="14"/>
        <v>1656268883</v>
      </c>
      <c r="AG18" s="86">
        <v>3248409977</v>
      </c>
      <c r="AH18" s="86">
        <v>3248409977</v>
      </c>
      <c r="AI18" s="126">
        <v>758671979</v>
      </c>
      <c r="AJ18" s="127">
        <f t="shared" si="15"/>
        <v>0.23355179437684628</v>
      </c>
      <c r="AK18" s="128">
        <f t="shared" si="16"/>
        <v>-0.4824266882033791</v>
      </c>
    </row>
    <row r="19" spans="1:37" ht="12.75">
      <c r="A19" s="62" t="s">
        <v>97</v>
      </c>
      <c r="B19" s="63" t="s">
        <v>234</v>
      </c>
      <c r="C19" s="64" t="s">
        <v>235</v>
      </c>
      <c r="D19" s="85">
        <v>1812755199</v>
      </c>
      <c r="E19" s="86">
        <v>174146089</v>
      </c>
      <c r="F19" s="87">
        <f t="shared" si="0"/>
        <v>1986901288</v>
      </c>
      <c r="G19" s="85">
        <v>1851888991</v>
      </c>
      <c r="H19" s="86">
        <v>179266777</v>
      </c>
      <c r="I19" s="87">
        <f t="shared" si="1"/>
        <v>2031155768</v>
      </c>
      <c r="J19" s="85">
        <v>3458167416</v>
      </c>
      <c r="K19" s="86">
        <v>0</v>
      </c>
      <c r="L19" s="88">
        <f t="shared" si="2"/>
        <v>3458167416</v>
      </c>
      <c r="M19" s="105">
        <f t="shared" si="3"/>
        <v>1.74048274913595</v>
      </c>
      <c r="N19" s="85">
        <v>419473871</v>
      </c>
      <c r="O19" s="86">
        <v>86330</v>
      </c>
      <c r="P19" s="88">
        <f t="shared" si="4"/>
        <v>419560201</v>
      </c>
      <c r="Q19" s="105">
        <f t="shared" si="5"/>
        <v>0.21116308270267728</v>
      </c>
      <c r="R19" s="85">
        <v>410802267</v>
      </c>
      <c r="S19" s="86">
        <v>19353974</v>
      </c>
      <c r="T19" s="88">
        <f t="shared" si="6"/>
        <v>430156241</v>
      </c>
      <c r="U19" s="105">
        <f t="shared" si="7"/>
        <v>0.21177905100974018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4288443554</v>
      </c>
      <c r="AA19" s="88">
        <f t="shared" si="11"/>
        <v>19440304</v>
      </c>
      <c r="AB19" s="88">
        <f t="shared" si="12"/>
        <v>4307883858</v>
      </c>
      <c r="AC19" s="105">
        <f t="shared" si="13"/>
        <v>2.120902751954768</v>
      </c>
      <c r="AD19" s="85">
        <v>1293140320</v>
      </c>
      <c r="AE19" s="86">
        <v>0</v>
      </c>
      <c r="AF19" s="88">
        <f t="shared" si="14"/>
        <v>1293140320</v>
      </c>
      <c r="AG19" s="86">
        <v>1756071227</v>
      </c>
      <c r="AH19" s="86">
        <v>1756071227</v>
      </c>
      <c r="AI19" s="126">
        <v>409459167</v>
      </c>
      <c r="AJ19" s="127">
        <f t="shared" si="15"/>
        <v>0.2331677443969646</v>
      </c>
      <c r="AK19" s="128">
        <f t="shared" si="16"/>
        <v>-0.6673553253679384</v>
      </c>
    </row>
    <row r="20" spans="1:37" ht="12.75">
      <c r="A20" s="62" t="s">
        <v>97</v>
      </c>
      <c r="B20" s="63" t="s">
        <v>236</v>
      </c>
      <c r="C20" s="64" t="s">
        <v>237</v>
      </c>
      <c r="D20" s="85">
        <v>1993678909</v>
      </c>
      <c r="E20" s="86">
        <v>194651300</v>
      </c>
      <c r="F20" s="87">
        <f t="shared" si="0"/>
        <v>2188330209</v>
      </c>
      <c r="G20" s="85">
        <v>2051525117</v>
      </c>
      <c r="H20" s="86">
        <v>238451300</v>
      </c>
      <c r="I20" s="87">
        <f t="shared" si="1"/>
        <v>2289976417</v>
      </c>
      <c r="J20" s="85">
        <v>551517072</v>
      </c>
      <c r="K20" s="86">
        <v>16613592</v>
      </c>
      <c r="L20" s="88">
        <f t="shared" si="2"/>
        <v>568130664</v>
      </c>
      <c r="M20" s="105">
        <f t="shared" si="3"/>
        <v>0.2596183435495406</v>
      </c>
      <c r="N20" s="85">
        <v>259607601</v>
      </c>
      <c r="O20" s="86">
        <v>16231343</v>
      </c>
      <c r="P20" s="88">
        <f t="shared" si="4"/>
        <v>275838944</v>
      </c>
      <c r="Q20" s="105">
        <f t="shared" si="5"/>
        <v>0.12604996397049692</v>
      </c>
      <c r="R20" s="85">
        <v>577882997</v>
      </c>
      <c r="S20" s="86">
        <v>24099397</v>
      </c>
      <c r="T20" s="88">
        <f t="shared" si="6"/>
        <v>601982394</v>
      </c>
      <c r="U20" s="105">
        <f t="shared" si="7"/>
        <v>0.26287711503537287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1389007670</v>
      </c>
      <c r="AA20" s="88">
        <f t="shared" si="11"/>
        <v>56944332</v>
      </c>
      <c r="AB20" s="88">
        <f t="shared" si="12"/>
        <v>1445952002</v>
      </c>
      <c r="AC20" s="105">
        <f t="shared" si="13"/>
        <v>0.6314265908005637</v>
      </c>
      <c r="AD20" s="85">
        <v>1389647294</v>
      </c>
      <c r="AE20" s="86">
        <v>116880913</v>
      </c>
      <c r="AF20" s="88">
        <f t="shared" si="14"/>
        <v>1506528207</v>
      </c>
      <c r="AG20" s="86">
        <v>2230652448</v>
      </c>
      <c r="AH20" s="86">
        <v>2230652448</v>
      </c>
      <c r="AI20" s="126">
        <v>452909287</v>
      </c>
      <c r="AJ20" s="127">
        <f t="shared" si="15"/>
        <v>0.20303893033900366</v>
      </c>
      <c r="AK20" s="128">
        <f t="shared" si="16"/>
        <v>-0.6004174424329248</v>
      </c>
    </row>
    <row r="21" spans="1:37" ht="12.75">
      <c r="A21" s="62" t="s">
        <v>112</v>
      </c>
      <c r="B21" s="63" t="s">
        <v>238</v>
      </c>
      <c r="C21" s="64" t="s">
        <v>239</v>
      </c>
      <c r="D21" s="85">
        <v>259342322</v>
      </c>
      <c r="E21" s="86">
        <v>4500000</v>
      </c>
      <c r="F21" s="87">
        <f t="shared" si="0"/>
        <v>263842322</v>
      </c>
      <c r="G21" s="85">
        <v>258036324</v>
      </c>
      <c r="H21" s="86">
        <v>0</v>
      </c>
      <c r="I21" s="87">
        <f t="shared" si="1"/>
        <v>258036324</v>
      </c>
      <c r="J21" s="85">
        <v>107944339</v>
      </c>
      <c r="K21" s="86">
        <v>0</v>
      </c>
      <c r="L21" s="88">
        <f t="shared" si="2"/>
        <v>107944339</v>
      </c>
      <c r="M21" s="105">
        <f t="shared" si="3"/>
        <v>0.4091244277330155</v>
      </c>
      <c r="N21" s="85">
        <v>78394843</v>
      </c>
      <c r="O21" s="86">
        <v>348364</v>
      </c>
      <c r="P21" s="88">
        <f t="shared" si="4"/>
        <v>78743207</v>
      </c>
      <c r="Q21" s="105">
        <f t="shared" si="5"/>
        <v>0.2984479760604896</v>
      </c>
      <c r="R21" s="85">
        <v>58849827</v>
      </c>
      <c r="S21" s="86">
        <v>0</v>
      </c>
      <c r="T21" s="88">
        <f t="shared" si="6"/>
        <v>58849827</v>
      </c>
      <c r="U21" s="105">
        <f t="shared" si="7"/>
        <v>0.22806799479905782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245189009</v>
      </c>
      <c r="AA21" s="88">
        <f t="shared" si="11"/>
        <v>348364</v>
      </c>
      <c r="AB21" s="88">
        <f t="shared" si="12"/>
        <v>245537373</v>
      </c>
      <c r="AC21" s="105">
        <f t="shared" si="13"/>
        <v>0.9515612732105112</v>
      </c>
      <c r="AD21" s="85">
        <v>208198757</v>
      </c>
      <c r="AE21" s="86">
        <v>0</v>
      </c>
      <c r="AF21" s="88">
        <f t="shared" si="14"/>
        <v>208198757</v>
      </c>
      <c r="AG21" s="86">
        <v>239800768</v>
      </c>
      <c r="AH21" s="86">
        <v>239800768</v>
      </c>
      <c r="AI21" s="126">
        <v>55683969</v>
      </c>
      <c r="AJ21" s="127">
        <f t="shared" si="15"/>
        <v>0.23220930218205138</v>
      </c>
      <c r="AK21" s="128">
        <f t="shared" si="16"/>
        <v>-0.717338240400734</v>
      </c>
    </row>
    <row r="22" spans="1:37" ht="16.5">
      <c r="A22" s="65"/>
      <c r="B22" s="66" t="s">
        <v>240</v>
      </c>
      <c r="C22" s="67"/>
      <c r="D22" s="89">
        <f>SUM(D18:D21)</f>
        <v>7398847889</v>
      </c>
      <c r="E22" s="90">
        <f>SUM(E18:E21)</f>
        <v>572623173</v>
      </c>
      <c r="F22" s="91">
        <f t="shared" si="0"/>
        <v>7971471062</v>
      </c>
      <c r="G22" s="89">
        <f>SUM(G18:G21)</f>
        <v>7243424959</v>
      </c>
      <c r="H22" s="90">
        <f>SUM(H18:H21)</f>
        <v>673497331</v>
      </c>
      <c r="I22" s="91">
        <f t="shared" si="1"/>
        <v>7916922290</v>
      </c>
      <c r="J22" s="89">
        <f>SUM(J18:J21)</f>
        <v>4900397414</v>
      </c>
      <c r="K22" s="90">
        <f>SUM(K18:K21)</f>
        <v>44092810</v>
      </c>
      <c r="L22" s="90">
        <f t="shared" si="2"/>
        <v>4944490224</v>
      </c>
      <c r="M22" s="106">
        <f t="shared" si="3"/>
        <v>0.6202732451191328</v>
      </c>
      <c r="N22" s="89">
        <f>SUM(N18:N21)</f>
        <v>1561240688</v>
      </c>
      <c r="O22" s="90">
        <f>SUM(O18:O21)</f>
        <v>75371692</v>
      </c>
      <c r="P22" s="90">
        <f t="shared" si="4"/>
        <v>1636612380</v>
      </c>
      <c r="Q22" s="106">
        <f t="shared" si="5"/>
        <v>0.2053087024052224</v>
      </c>
      <c r="R22" s="89">
        <f>SUM(R18:R21)</f>
        <v>1842277777</v>
      </c>
      <c r="S22" s="90">
        <f>SUM(S18:S21)</f>
        <v>105951256</v>
      </c>
      <c r="T22" s="90">
        <f t="shared" si="6"/>
        <v>1948229033</v>
      </c>
      <c r="U22" s="106">
        <f t="shared" si="7"/>
        <v>0.2460841425033111</v>
      </c>
      <c r="V22" s="89">
        <f>SUM(V18:V21)</f>
        <v>0</v>
      </c>
      <c r="W22" s="90">
        <f>SUM(W18:W21)</f>
        <v>0</v>
      </c>
      <c r="X22" s="90">
        <f t="shared" si="8"/>
        <v>0</v>
      </c>
      <c r="Y22" s="106">
        <f t="shared" si="9"/>
        <v>0</v>
      </c>
      <c r="Z22" s="89">
        <f t="shared" si="10"/>
        <v>8303915879</v>
      </c>
      <c r="AA22" s="90">
        <f t="shared" si="11"/>
        <v>225415758</v>
      </c>
      <c r="AB22" s="90">
        <f t="shared" si="12"/>
        <v>8529331637</v>
      </c>
      <c r="AC22" s="106">
        <f t="shared" si="13"/>
        <v>1.0773544724284518</v>
      </c>
      <c r="AD22" s="89">
        <f>SUM(AD18:AD21)</f>
        <v>4536162276</v>
      </c>
      <c r="AE22" s="90">
        <f>SUM(AE18:AE21)</f>
        <v>127973891</v>
      </c>
      <c r="AF22" s="90">
        <f t="shared" si="14"/>
        <v>4664136167</v>
      </c>
      <c r="AG22" s="90">
        <f>SUM(AG18:AG21)</f>
        <v>7474934420</v>
      </c>
      <c r="AH22" s="90">
        <f>SUM(AH18:AH21)</f>
        <v>7474934420</v>
      </c>
      <c r="AI22" s="91">
        <f>SUM(AI18:AI21)</f>
        <v>1676724402</v>
      </c>
      <c r="AJ22" s="129">
        <f t="shared" si="15"/>
        <v>0.22431292474135178</v>
      </c>
      <c r="AK22" s="130">
        <f t="shared" si="16"/>
        <v>-0.5822958500259412</v>
      </c>
    </row>
    <row r="23" spans="1:37" ht="16.5">
      <c r="A23" s="68"/>
      <c r="B23" s="69" t="s">
        <v>241</v>
      </c>
      <c r="C23" s="70"/>
      <c r="D23" s="92">
        <f>SUM(D9:D11,D13:D16,D18:D21)</f>
        <v>164549929969</v>
      </c>
      <c r="E23" s="93">
        <f>SUM(E9:E11,E13:E16,E18:E21)</f>
        <v>15421355907</v>
      </c>
      <c r="F23" s="94">
        <f t="shared" si="0"/>
        <v>179971285876</v>
      </c>
      <c r="G23" s="92">
        <f>SUM(G9:G11,G13:G16,G18:G21)</f>
        <v>164071243414</v>
      </c>
      <c r="H23" s="93">
        <f>SUM(H9:H11,H13:H16,H18:H21)</f>
        <v>12507249848</v>
      </c>
      <c r="I23" s="94">
        <f t="shared" si="1"/>
        <v>176578493262</v>
      </c>
      <c r="J23" s="92">
        <f>SUM(J9:J11,J13:J16,J18:J21)</f>
        <v>45100932386</v>
      </c>
      <c r="K23" s="93">
        <f>SUM(K9:K11,K13:K16,K18:K21)</f>
        <v>1434599732</v>
      </c>
      <c r="L23" s="93">
        <f t="shared" si="2"/>
        <v>46535532118</v>
      </c>
      <c r="M23" s="107">
        <f t="shared" si="3"/>
        <v>0.2585719821442123</v>
      </c>
      <c r="N23" s="92">
        <f>SUM(N9:N11,N13:N16,N18:N21)</f>
        <v>39642754130</v>
      </c>
      <c r="O23" s="93">
        <f>SUM(O9:O11,O13:O16,O18:O21)</f>
        <v>3447689854</v>
      </c>
      <c r="P23" s="93">
        <f t="shared" si="4"/>
        <v>43090443984</v>
      </c>
      <c r="Q23" s="107">
        <f t="shared" si="5"/>
        <v>0.23942954996548318</v>
      </c>
      <c r="R23" s="92">
        <f>SUM(R9:R11,R13:R16,R18:R21)</f>
        <v>37954499376</v>
      </c>
      <c r="S23" s="93">
        <f>SUM(S9:S11,S13:S16,S18:S21)</f>
        <v>2706596122</v>
      </c>
      <c r="T23" s="93">
        <f t="shared" si="6"/>
        <v>40661095498</v>
      </c>
      <c r="U23" s="107">
        <f t="shared" si="7"/>
        <v>0.2302720719089426</v>
      </c>
      <c r="V23" s="92">
        <f>SUM(V9:V11,V13:V16,V18:V21)</f>
        <v>0</v>
      </c>
      <c r="W23" s="93">
        <f>SUM(W9:W11,W13:W16,W18:W21)</f>
        <v>0</v>
      </c>
      <c r="X23" s="93">
        <f t="shared" si="8"/>
        <v>0</v>
      </c>
      <c r="Y23" s="107">
        <f t="shared" si="9"/>
        <v>0</v>
      </c>
      <c r="Z23" s="92">
        <f t="shared" si="10"/>
        <v>122698185892</v>
      </c>
      <c r="AA23" s="93">
        <f t="shared" si="11"/>
        <v>7588885708</v>
      </c>
      <c r="AB23" s="93">
        <f t="shared" si="12"/>
        <v>130287071600</v>
      </c>
      <c r="AC23" s="107">
        <f t="shared" si="13"/>
        <v>0.7378422433738028</v>
      </c>
      <c r="AD23" s="92">
        <f>SUM(AD9:AD11,AD13:AD16,AD18:AD21)</f>
        <v>112677757546</v>
      </c>
      <c r="AE23" s="93">
        <f>SUM(AE9:AE11,AE13:AE16,AE18:AE21)</f>
        <v>6798269287</v>
      </c>
      <c r="AF23" s="93">
        <f t="shared" si="14"/>
        <v>119476026833</v>
      </c>
      <c r="AG23" s="93">
        <f>SUM(AG9:AG11,AG13:AG16,AG18:AG21)</f>
        <v>172333644255</v>
      </c>
      <c r="AH23" s="93">
        <f>SUM(AH9:AH11,AH13:AH16,AH18:AH21)</f>
        <v>172333644255</v>
      </c>
      <c r="AI23" s="94">
        <f>SUM(AI9:AI11,AI13:AI16,AI18:AI21)</f>
        <v>38673452957</v>
      </c>
      <c r="AJ23" s="131">
        <f t="shared" si="15"/>
        <v>0.22441034728990794</v>
      </c>
      <c r="AK23" s="132">
        <f t="shared" si="16"/>
        <v>-0.6596715125551098</v>
      </c>
    </row>
    <row r="24" spans="1:37" ht="12.75">
      <c r="A24" s="71"/>
      <c r="B24" s="71"/>
      <c r="C24" s="71"/>
      <c r="D24" s="95"/>
      <c r="E24" s="95"/>
      <c r="F24" s="95"/>
      <c r="G24" s="95"/>
      <c r="H24" s="95"/>
      <c r="I24" s="95"/>
      <c r="J24" s="95"/>
      <c r="K24" s="95"/>
      <c r="L24" s="95"/>
      <c r="M24" s="108"/>
      <c r="N24" s="95"/>
      <c r="O24" s="95"/>
      <c r="P24" s="95"/>
      <c r="Q24" s="108"/>
      <c r="R24" s="95"/>
      <c r="S24" s="95"/>
      <c r="T24" s="95"/>
      <c r="U24" s="108"/>
      <c r="V24" s="95"/>
      <c r="W24" s="95"/>
      <c r="X24" s="95"/>
      <c r="Y24" s="108"/>
      <c r="Z24" s="95"/>
      <c r="AA24" s="95"/>
      <c r="AB24" s="95"/>
      <c r="AC24" s="108"/>
      <c r="AD24" s="95"/>
      <c r="AE24" s="95"/>
      <c r="AF24" s="95"/>
      <c r="AG24" s="95"/>
      <c r="AH24" s="95"/>
      <c r="AI24" s="95"/>
      <c r="AJ24" s="108"/>
      <c r="AK24" s="108"/>
    </row>
    <row r="25" spans="1:37" ht="12.75">
      <c r="A25" s="71"/>
      <c r="B25" s="71"/>
      <c r="C25" s="71"/>
      <c r="D25" s="95"/>
      <c r="E25" s="95"/>
      <c r="F25" s="95"/>
      <c r="G25" s="95"/>
      <c r="H25" s="95"/>
      <c r="I25" s="95"/>
      <c r="J25" s="95"/>
      <c r="K25" s="95"/>
      <c r="L25" s="95"/>
      <c r="M25" s="108"/>
      <c r="N25" s="95"/>
      <c r="O25" s="95"/>
      <c r="P25" s="95"/>
      <c r="Q25" s="108"/>
      <c r="R25" s="95"/>
      <c r="S25" s="95"/>
      <c r="T25" s="95"/>
      <c r="U25" s="108"/>
      <c r="V25" s="95"/>
      <c r="W25" s="95"/>
      <c r="X25" s="95"/>
      <c r="Y25" s="108"/>
      <c r="Z25" s="95"/>
      <c r="AA25" s="95"/>
      <c r="AB25" s="95"/>
      <c r="AC25" s="108"/>
      <c r="AD25" s="95"/>
      <c r="AE25" s="95"/>
      <c r="AF25" s="95"/>
      <c r="AG25" s="95"/>
      <c r="AH25" s="95"/>
      <c r="AI25" s="95"/>
      <c r="AJ25" s="108"/>
      <c r="AK25" s="108"/>
    </row>
    <row r="26" spans="1:37" ht="12.75">
      <c r="A26" s="71"/>
      <c r="B26" s="71"/>
      <c r="C26" s="71"/>
      <c r="D26" s="95"/>
      <c r="E26" s="95"/>
      <c r="F26" s="95"/>
      <c r="G26" s="95"/>
      <c r="H26" s="95"/>
      <c r="I26" s="95"/>
      <c r="J26" s="95"/>
      <c r="K26" s="95"/>
      <c r="L26" s="95"/>
      <c r="M26" s="108"/>
      <c r="N26" s="95"/>
      <c r="O26" s="95"/>
      <c r="P26" s="95"/>
      <c r="Q26" s="108"/>
      <c r="R26" s="95"/>
      <c r="S26" s="95"/>
      <c r="T26" s="95"/>
      <c r="U26" s="108"/>
      <c r="V26" s="95"/>
      <c r="W26" s="95"/>
      <c r="X26" s="95"/>
      <c r="Y26" s="108"/>
      <c r="Z26" s="95"/>
      <c r="AA26" s="95"/>
      <c r="AB26" s="95"/>
      <c r="AC26" s="108"/>
      <c r="AD26" s="95"/>
      <c r="AE26" s="95"/>
      <c r="AF26" s="95"/>
      <c r="AG26" s="95"/>
      <c r="AH26" s="95"/>
      <c r="AI26" s="95"/>
      <c r="AJ26" s="108"/>
      <c r="AK26" s="108"/>
    </row>
    <row r="27" spans="1:37" ht="12.75">
      <c r="A27" s="71"/>
      <c r="B27" s="71"/>
      <c r="C27" s="71"/>
      <c r="D27" s="95"/>
      <c r="E27" s="95"/>
      <c r="F27" s="95"/>
      <c r="G27" s="95"/>
      <c r="H27" s="95"/>
      <c r="I27" s="95"/>
      <c r="J27" s="95"/>
      <c r="K27" s="95"/>
      <c r="L27" s="95"/>
      <c r="M27" s="108"/>
      <c r="N27" s="95"/>
      <c r="O27" s="95"/>
      <c r="P27" s="95"/>
      <c r="Q27" s="108"/>
      <c r="R27" s="95"/>
      <c r="S27" s="95"/>
      <c r="T27" s="95"/>
      <c r="U27" s="108"/>
      <c r="V27" s="95"/>
      <c r="W27" s="95"/>
      <c r="X27" s="95"/>
      <c r="Y27" s="108"/>
      <c r="Z27" s="95"/>
      <c r="AA27" s="95"/>
      <c r="AB27" s="95"/>
      <c r="AC27" s="108"/>
      <c r="AD27" s="95"/>
      <c r="AE27" s="95"/>
      <c r="AF27" s="95"/>
      <c r="AG27" s="95"/>
      <c r="AH27" s="95"/>
      <c r="AI27" s="95"/>
      <c r="AJ27" s="108"/>
      <c r="AK27" s="108"/>
    </row>
    <row r="28" spans="1:37" ht="12.75">
      <c r="A28" s="71"/>
      <c r="B28" s="71"/>
      <c r="C28" s="71"/>
      <c r="D28" s="95"/>
      <c r="E28" s="95"/>
      <c r="F28" s="95"/>
      <c r="G28" s="95"/>
      <c r="H28" s="95"/>
      <c r="I28" s="95"/>
      <c r="J28" s="95"/>
      <c r="K28" s="95"/>
      <c r="L28" s="95"/>
      <c r="M28" s="108"/>
      <c r="N28" s="95"/>
      <c r="O28" s="95"/>
      <c r="P28" s="95"/>
      <c r="Q28" s="108"/>
      <c r="R28" s="95"/>
      <c r="S28" s="95"/>
      <c r="T28" s="95"/>
      <c r="U28" s="108"/>
      <c r="V28" s="95"/>
      <c r="W28" s="95"/>
      <c r="X28" s="95"/>
      <c r="Y28" s="108"/>
      <c r="Z28" s="95"/>
      <c r="AA28" s="95"/>
      <c r="AB28" s="95"/>
      <c r="AC28" s="108"/>
      <c r="AD28" s="95"/>
      <c r="AE28" s="95"/>
      <c r="AF28" s="95"/>
      <c r="AG28" s="95"/>
      <c r="AH28" s="95"/>
      <c r="AI28" s="95"/>
      <c r="AJ28" s="108"/>
      <c r="AK28" s="108"/>
    </row>
    <row r="29" spans="1:37" ht="12.75">
      <c r="A29" s="71"/>
      <c r="B29" s="71"/>
      <c r="C29" s="71"/>
      <c r="D29" s="95"/>
      <c r="E29" s="95"/>
      <c r="F29" s="95"/>
      <c r="G29" s="95"/>
      <c r="H29" s="95"/>
      <c r="I29" s="95"/>
      <c r="J29" s="95"/>
      <c r="K29" s="95"/>
      <c r="L29" s="95"/>
      <c r="M29" s="108"/>
      <c r="N29" s="95"/>
      <c r="O29" s="95"/>
      <c r="P29" s="95"/>
      <c r="Q29" s="108"/>
      <c r="R29" s="95"/>
      <c r="S29" s="95"/>
      <c r="T29" s="95"/>
      <c r="U29" s="108"/>
      <c r="V29" s="95"/>
      <c r="W29" s="95"/>
      <c r="X29" s="95"/>
      <c r="Y29" s="108"/>
      <c r="Z29" s="95"/>
      <c r="AA29" s="95"/>
      <c r="AB29" s="95"/>
      <c r="AC29" s="108"/>
      <c r="AD29" s="95"/>
      <c r="AE29" s="95"/>
      <c r="AF29" s="95"/>
      <c r="AG29" s="95"/>
      <c r="AH29" s="95"/>
      <c r="AI29" s="95"/>
      <c r="AJ29" s="108"/>
      <c r="AK29" s="108"/>
    </row>
    <row r="30" spans="1:37" ht="12.75">
      <c r="A30" s="71"/>
      <c r="B30" s="71"/>
      <c r="C30" s="71"/>
      <c r="D30" s="95"/>
      <c r="E30" s="95"/>
      <c r="F30" s="95"/>
      <c r="G30" s="95"/>
      <c r="H30" s="95"/>
      <c r="I30" s="95"/>
      <c r="J30" s="95"/>
      <c r="K30" s="95"/>
      <c r="L30" s="95"/>
      <c r="M30" s="108"/>
      <c r="N30" s="95"/>
      <c r="O30" s="95"/>
      <c r="P30" s="95"/>
      <c r="Q30" s="108"/>
      <c r="R30" s="95"/>
      <c r="S30" s="95"/>
      <c r="T30" s="95"/>
      <c r="U30" s="108"/>
      <c r="V30" s="95"/>
      <c r="W30" s="95"/>
      <c r="X30" s="95"/>
      <c r="Y30" s="108"/>
      <c r="Z30" s="95"/>
      <c r="AA30" s="95"/>
      <c r="AB30" s="95"/>
      <c r="AC30" s="108"/>
      <c r="AD30" s="95"/>
      <c r="AE30" s="95"/>
      <c r="AF30" s="95"/>
      <c r="AG30" s="95"/>
      <c r="AH30" s="95"/>
      <c r="AI30" s="95"/>
      <c r="AJ30" s="108"/>
      <c r="AK30" s="108"/>
    </row>
    <row r="31" spans="1:37" ht="12.75">
      <c r="A31" s="71"/>
      <c r="B31" s="71"/>
      <c r="C31" s="71"/>
      <c r="D31" s="95"/>
      <c r="E31" s="95"/>
      <c r="F31" s="95"/>
      <c r="G31" s="95"/>
      <c r="H31" s="95"/>
      <c r="I31" s="95"/>
      <c r="J31" s="95"/>
      <c r="K31" s="95"/>
      <c r="L31" s="95"/>
      <c r="M31" s="108"/>
      <c r="N31" s="95"/>
      <c r="O31" s="95"/>
      <c r="P31" s="95"/>
      <c r="Q31" s="108"/>
      <c r="R31" s="95"/>
      <c r="S31" s="95"/>
      <c r="T31" s="95"/>
      <c r="U31" s="108"/>
      <c r="V31" s="95"/>
      <c r="W31" s="95"/>
      <c r="X31" s="95"/>
      <c r="Y31" s="108"/>
      <c r="Z31" s="95"/>
      <c r="AA31" s="95"/>
      <c r="AB31" s="95"/>
      <c r="AC31" s="108"/>
      <c r="AD31" s="95"/>
      <c r="AE31" s="95"/>
      <c r="AF31" s="95"/>
      <c r="AG31" s="95"/>
      <c r="AH31" s="95"/>
      <c r="AI31" s="95"/>
      <c r="AJ31" s="108"/>
      <c r="AK31" s="108"/>
    </row>
    <row r="32" spans="1:37" ht="12.75">
      <c r="A32" s="71"/>
      <c r="B32" s="71"/>
      <c r="C32" s="71"/>
      <c r="D32" s="95"/>
      <c r="E32" s="95"/>
      <c r="F32" s="95"/>
      <c r="G32" s="95"/>
      <c r="H32" s="95"/>
      <c r="I32" s="95"/>
      <c r="J32" s="95"/>
      <c r="K32" s="95"/>
      <c r="L32" s="95"/>
      <c r="M32" s="108"/>
      <c r="N32" s="95"/>
      <c r="O32" s="95"/>
      <c r="P32" s="95"/>
      <c r="Q32" s="108"/>
      <c r="R32" s="95"/>
      <c r="S32" s="95"/>
      <c r="T32" s="95"/>
      <c r="U32" s="108"/>
      <c r="V32" s="95"/>
      <c r="W32" s="95"/>
      <c r="X32" s="95"/>
      <c r="Y32" s="108"/>
      <c r="Z32" s="95"/>
      <c r="AA32" s="95"/>
      <c r="AB32" s="95"/>
      <c r="AC32" s="108"/>
      <c r="AD32" s="95"/>
      <c r="AE32" s="95"/>
      <c r="AF32" s="95"/>
      <c r="AG32" s="95"/>
      <c r="AH32" s="95"/>
      <c r="AI32" s="95"/>
      <c r="AJ32" s="108"/>
      <c r="AK32" s="108"/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95</v>
      </c>
      <c r="B9" s="63" t="s">
        <v>46</v>
      </c>
      <c r="C9" s="64" t="s">
        <v>47</v>
      </c>
      <c r="D9" s="85">
        <v>40534245620</v>
      </c>
      <c r="E9" s="86">
        <v>4792769000</v>
      </c>
      <c r="F9" s="87">
        <f>$D9+$E9</f>
        <v>45327014620</v>
      </c>
      <c r="G9" s="85">
        <v>40865195544</v>
      </c>
      <c r="H9" s="86">
        <v>5416158129</v>
      </c>
      <c r="I9" s="87">
        <f>$G9+$H9</f>
        <v>46281353673</v>
      </c>
      <c r="J9" s="85">
        <v>10775050300</v>
      </c>
      <c r="K9" s="86">
        <v>530597490</v>
      </c>
      <c r="L9" s="88">
        <f>$J9+$K9</f>
        <v>11305647790</v>
      </c>
      <c r="M9" s="105">
        <f>IF($F9=0,0,$L9/$F9)</f>
        <v>0.2494240550537277</v>
      </c>
      <c r="N9" s="85">
        <v>9974746717</v>
      </c>
      <c r="O9" s="86">
        <v>751151350</v>
      </c>
      <c r="P9" s="88">
        <f>$N9+$O9</f>
        <v>10725898067</v>
      </c>
      <c r="Q9" s="105">
        <f>IF($F9=0,0,$P9/$F9)</f>
        <v>0.23663367545647548</v>
      </c>
      <c r="R9" s="85">
        <v>7223052243</v>
      </c>
      <c r="S9" s="86">
        <v>601451364</v>
      </c>
      <c r="T9" s="88">
        <f>$R9+$S9</f>
        <v>7824503607</v>
      </c>
      <c r="U9" s="105">
        <f>IF($I9=0,0,$T9/$I9)</f>
        <v>0.16906384506995792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27972849260</v>
      </c>
      <c r="AA9" s="88">
        <f>$K9+$O9+$S9</f>
        <v>1883200204</v>
      </c>
      <c r="AB9" s="88">
        <f>$Z9+$AA9</f>
        <v>29856049464</v>
      </c>
      <c r="AC9" s="105">
        <f>IF($I9=0,0,$AB9/$I9)</f>
        <v>0.6450988809650499</v>
      </c>
      <c r="AD9" s="85">
        <v>26702648641</v>
      </c>
      <c r="AE9" s="86">
        <v>814820571</v>
      </c>
      <c r="AF9" s="88">
        <f>$AD9+$AE9</f>
        <v>27517469212</v>
      </c>
      <c r="AG9" s="86">
        <v>44397812482</v>
      </c>
      <c r="AH9" s="86">
        <v>44397812482</v>
      </c>
      <c r="AI9" s="126">
        <v>9795453083</v>
      </c>
      <c r="AJ9" s="127">
        <f>IF($AH9=0,0,$AI9/$AH9)</f>
        <v>0.2206291827321746</v>
      </c>
      <c r="AK9" s="128">
        <f>IF($AF9=0,0,(($T9/$AF9)-1))</f>
        <v>-0.7156532257120565</v>
      </c>
    </row>
    <row r="10" spans="1:37" ht="16.5">
      <c r="A10" s="65"/>
      <c r="B10" s="66" t="s">
        <v>96</v>
      </c>
      <c r="C10" s="67"/>
      <c r="D10" s="89">
        <f>D9</f>
        <v>40534245620</v>
      </c>
      <c r="E10" s="90">
        <f>E9</f>
        <v>4792769000</v>
      </c>
      <c r="F10" s="91">
        <f aca="true" t="shared" si="0" ref="F10:F41">$D10+$E10</f>
        <v>45327014620</v>
      </c>
      <c r="G10" s="89">
        <f>G9</f>
        <v>40865195544</v>
      </c>
      <c r="H10" s="90">
        <f>H9</f>
        <v>5416158129</v>
      </c>
      <c r="I10" s="91">
        <f aca="true" t="shared" si="1" ref="I10:I41">$G10+$H10</f>
        <v>46281353673</v>
      </c>
      <c r="J10" s="89">
        <f>J9</f>
        <v>10775050300</v>
      </c>
      <c r="K10" s="90">
        <f>K9</f>
        <v>530597490</v>
      </c>
      <c r="L10" s="90">
        <f aca="true" t="shared" si="2" ref="L10:L41">$J10+$K10</f>
        <v>11305647790</v>
      </c>
      <c r="M10" s="106">
        <f aca="true" t="shared" si="3" ref="M10:M41">IF($F10=0,0,$L10/$F10)</f>
        <v>0.2494240550537277</v>
      </c>
      <c r="N10" s="89">
        <f>N9</f>
        <v>9974746717</v>
      </c>
      <c r="O10" s="90">
        <f>O9</f>
        <v>751151350</v>
      </c>
      <c r="P10" s="90">
        <f aca="true" t="shared" si="4" ref="P10:P41">$N10+$O10</f>
        <v>10725898067</v>
      </c>
      <c r="Q10" s="106">
        <f aca="true" t="shared" si="5" ref="Q10:Q41">IF($F10=0,0,$P10/$F10)</f>
        <v>0.23663367545647548</v>
      </c>
      <c r="R10" s="89">
        <f>R9</f>
        <v>7223052243</v>
      </c>
      <c r="S10" s="90">
        <f>S9</f>
        <v>601451364</v>
      </c>
      <c r="T10" s="90">
        <f aca="true" t="shared" si="6" ref="T10:T41">$R10+$S10</f>
        <v>7824503607</v>
      </c>
      <c r="U10" s="106">
        <f aca="true" t="shared" si="7" ref="U10:U41">IF($I10=0,0,$T10/$I10)</f>
        <v>0.16906384506995792</v>
      </c>
      <c r="V10" s="89">
        <f>V9</f>
        <v>0</v>
      </c>
      <c r="W10" s="90">
        <f>W9</f>
        <v>0</v>
      </c>
      <c r="X10" s="90">
        <f aca="true" t="shared" si="8" ref="X10:X41">$V10+$W10</f>
        <v>0</v>
      </c>
      <c r="Y10" s="106">
        <f aca="true" t="shared" si="9" ref="Y10:Y41">IF($I10=0,0,$X10/$I10)</f>
        <v>0</v>
      </c>
      <c r="Z10" s="89">
        <f aca="true" t="shared" si="10" ref="Z10:Z41">$J10+$N10+$R10</f>
        <v>27972849260</v>
      </c>
      <c r="AA10" s="90">
        <f aca="true" t="shared" si="11" ref="AA10:AA41">$K10+$O10+$S10</f>
        <v>1883200204</v>
      </c>
      <c r="AB10" s="90">
        <f aca="true" t="shared" si="12" ref="AB10:AB41">$Z10+$AA10</f>
        <v>29856049464</v>
      </c>
      <c r="AC10" s="106">
        <f aca="true" t="shared" si="13" ref="AC10:AC41">IF($I10=0,0,$AB10/$I10)</f>
        <v>0.6450988809650499</v>
      </c>
      <c r="AD10" s="89">
        <f>AD9</f>
        <v>26702648641</v>
      </c>
      <c r="AE10" s="90">
        <f>AE9</f>
        <v>814820571</v>
      </c>
      <c r="AF10" s="90">
        <f aca="true" t="shared" si="14" ref="AF10:AF41">$AD10+$AE10</f>
        <v>27517469212</v>
      </c>
      <c r="AG10" s="90">
        <f>AG9</f>
        <v>44397812482</v>
      </c>
      <c r="AH10" s="90">
        <f>AH9</f>
        <v>44397812482</v>
      </c>
      <c r="AI10" s="91">
        <f>AI9</f>
        <v>9795453083</v>
      </c>
      <c r="AJ10" s="129">
        <f aca="true" t="shared" si="15" ref="AJ10:AJ41">IF($AH10=0,0,$AI10/$AH10)</f>
        <v>0.2206291827321746</v>
      </c>
      <c r="AK10" s="130">
        <f aca="true" t="shared" si="16" ref="AK10:AK41">IF($AF10=0,0,(($T10/$AF10)-1))</f>
        <v>-0.7156532257120565</v>
      </c>
    </row>
    <row r="11" spans="1:37" ht="12.75">
      <c r="A11" s="62" t="s">
        <v>97</v>
      </c>
      <c r="B11" s="63" t="s">
        <v>242</v>
      </c>
      <c r="C11" s="64" t="s">
        <v>243</v>
      </c>
      <c r="D11" s="85">
        <v>315103957</v>
      </c>
      <c r="E11" s="86">
        <v>32449172</v>
      </c>
      <c r="F11" s="87">
        <f t="shared" si="0"/>
        <v>347553129</v>
      </c>
      <c r="G11" s="85">
        <v>320388541</v>
      </c>
      <c r="H11" s="86">
        <v>51434729</v>
      </c>
      <c r="I11" s="87">
        <f t="shared" si="1"/>
        <v>371823270</v>
      </c>
      <c r="J11" s="85">
        <v>116828533</v>
      </c>
      <c r="K11" s="86">
        <v>916381</v>
      </c>
      <c r="L11" s="88">
        <f t="shared" si="2"/>
        <v>117744914</v>
      </c>
      <c r="M11" s="105">
        <f t="shared" si="3"/>
        <v>0.3387824887054894</v>
      </c>
      <c r="N11" s="85">
        <v>101823963</v>
      </c>
      <c r="O11" s="86">
        <v>954408</v>
      </c>
      <c r="P11" s="88">
        <f t="shared" si="4"/>
        <v>102778371</v>
      </c>
      <c r="Q11" s="105">
        <f t="shared" si="5"/>
        <v>0.2957198840238322</v>
      </c>
      <c r="R11" s="85">
        <v>68675221</v>
      </c>
      <c r="S11" s="86">
        <v>7907609</v>
      </c>
      <c r="T11" s="88">
        <f t="shared" si="6"/>
        <v>76582830</v>
      </c>
      <c r="U11" s="105">
        <f t="shared" si="7"/>
        <v>0.20596567288540063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287327717</v>
      </c>
      <c r="AA11" s="88">
        <f t="shared" si="11"/>
        <v>9778398</v>
      </c>
      <c r="AB11" s="88">
        <f t="shared" si="12"/>
        <v>297106115</v>
      </c>
      <c r="AC11" s="105">
        <f t="shared" si="13"/>
        <v>0.7990519662741926</v>
      </c>
      <c r="AD11" s="85">
        <v>260357344</v>
      </c>
      <c r="AE11" s="86">
        <v>17132434</v>
      </c>
      <c r="AF11" s="88">
        <f t="shared" si="14"/>
        <v>277489778</v>
      </c>
      <c r="AG11" s="86">
        <v>371704362</v>
      </c>
      <c r="AH11" s="86">
        <v>371704362</v>
      </c>
      <c r="AI11" s="126">
        <v>85758984</v>
      </c>
      <c r="AJ11" s="127">
        <f t="shared" si="15"/>
        <v>0.23071826098182835</v>
      </c>
      <c r="AK11" s="128">
        <f t="shared" si="16"/>
        <v>-0.7240156716691741</v>
      </c>
    </row>
    <row r="12" spans="1:37" ht="12.75">
      <c r="A12" s="62" t="s">
        <v>97</v>
      </c>
      <c r="B12" s="63" t="s">
        <v>244</v>
      </c>
      <c r="C12" s="64" t="s">
        <v>245</v>
      </c>
      <c r="D12" s="85">
        <v>180641303</v>
      </c>
      <c r="E12" s="86">
        <v>105652654</v>
      </c>
      <c r="F12" s="87">
        <f t="shared" si="0"/>
        <v>286293957</v>
      </c>
      <c r="G12" s="85">
        <v>209235463</v>
      </c>
      <c r="H12" s="86">
        <v>175167960</v>
      </c>
      <c r="I12" s="87">
        <f t="shared" si="1"/>
        <v>384403423</v>
      </c>
      <c r="J12" s="85">
        <v>65745116</v>
      </c>
      <c r="K12" s="86">
        <v>10775530</v>
      </c>
      <c r="L12" s="88">
        <f t="shared" si="2"/>
        <v>76520646</v>
      </c>
      <c r="M12" s="105">
        <f t="shared" si="3"/>
        <v>0.26727999012567355</v>
      </c>
      <c r="N12" s="85">
        <v>68204113</v>
      </c>
      <c r="O12" s="86">
        <v>15808192</v>
      </c>
      <c r="P12" s="88">
        <f t="shared" si="4"/>
        <v>84012305</v>
      </c>
      <c r="Q12" s="105">
        <f t="shared" si="5"/>
        <v>0.2934477062678623</v>
      </c>
      <c r="R12" s="85">
        <v>36524183</v>
      </c>
      <c r="S12" s="86">
        <v>13599884</v>
      </c>
      <c r="T12" s="88">
        <f t="shared" si="6"/>
        <v>50124067</v>
      </c>
      <c r="U12" s="105">
        <f t="shared" si="7"/>
        <v>0.1303944345989864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170473412</v>
      </c>
      <c r="AA12" s="88">
        <f t="shared" si="11"/>
        <v>40183606</v>
      </c>
      <c r="AB12" s="88">
        <f t="shared" si="12"/>
        <v>210657018</v>
      </c>
      <c r="AC12" s="105">
        <f t="shared" si="13"/>
        <v>0.5480102553613316</v>
      </c>
      <c r="AD12" s="85">
        <v>210222787</v>
      </c>
      <c r="AE12" s="86">
        <v>57836615</v>
      </c>
      <c r="AF12" s="88">
        <f t="shared" si="14"/>
        <v>268059402</v>
      </c>
      <c r="AG12" s="86">
        <v>193686228</v>
      </c>
      <c r="AH12" s="86">
        <v>193686228</v>
      </c>
      <c r="AI12" s="126">
        <v>35103962</v>
      </c>
      <c r="AJ12" s="127">
        <f t="shared" si="15"/>
        <v>0.18124139419969498</v>
      </c>
      <c r="AK12" s="128">
        <f t="shared" si="16"/>
        <v>-0.8130113451495352</v>
      </c>
    </row>
    <row r="13" spans="1:37" ht="12.75">
      <c r="A13" s="62" t="s">
        <v>97</v>
      </c>
      <c r="B13" s="63" t="s">
        <v>246</v>
      </c>
      <c r="C13" s="64" t="s">
        <v>247</v>
      </c>
      <c r="D13" s="85">
        <v>214574604</v>
      </c>
      <c r="E13" s="86">
        <v>56225772</v>
      </c>
      <c r="F13" s="87">
        <f t="shared" si="0"/>
        <v>270800376</v>
      </c>
      <c r="G13" s="85">
        <v>208750605</v>
      </c>
      <c r="H13" s="86">
        <v>61708913</v>
      </c>
      <c r="I13" s="87">
        <f t="shared" si="1"/>
        <v>270459518</v>
      </c>
      <c r="J13" s="85">
        <v>72204819</v>
      </c>
      <c r="K13" s="86">
        <v>18872923</v>
      </c>
      <c r="L13" s="88">
        <f t="shared" si="2"/>
        <v>91077742</v>
      </c>
      <c r="M13" s="105">
        <f t="shared" si="3"/>
        <v>0.3363279746701681</v>
      </c>
      <c r="N13" s="85">
        <v>56905281</v>
      </c>
      <c r="O13" s="86">
        <v>14930432</v>
      </c>
      <c r="P13" s="88">
        <f t="shared" si="4"/>
        <v>71835713</v>
      </c>
      <c r="Q13" s="105">
        <f t="shared" si="5"/>
        <v>0.2652718362547621</v>
      </c>
      <c r="R13" s="85">
        <v>26929140</v>
      </c>
      <c r="S13" s="86">
        <v>9347596</v>
      </c>
      <c r="T13" s="88">
        <f t="shared" si="6"/>
        <v>36276736</v>
      </c>
      <c r="U13" s="105">
        <f t="shared" si="7"/>
        <v>0.13413000314523965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156039240</v>
      </c>
      <c r="AA13" s="88">
        <f t="shared" si="11"/>
        <v>43150951</v>
      </c>
      <c r="AB13" s="88">
        <f t="shared" si="12"/>
        <v>199190191</v>
      </c>
      <c r="AC13" s="105">
        <f t="shared" si="13"/>
        <v>0.736488005572797</v>
      </c>
      <c r="AD13" s="85">
        <v>127159443</v>
      </c>
      <c r="AE13" s="86">
        <v>44014703</v>
      </c>
      <c r="AF13" s="88">
        <f t="shared" si="14"/>
        <v>171174146</v>
      </c>
      <c r="AG13" s="86">
        <v>283168620</v>
      </c>
      <c r="AH13" s="86">
        <v>283168620</v>
      </c>
      <c r="AI13" s="126">
        <v>36168386</v>
      </c>
      <c r="AJ13" s="127">
        <f t="shared" si="15"/>
        <v>0.12772738024432226</v>
      </c>
      <c r="AK13" s="128">
        <f t="shared" si="16"/>
        <v>-0.7880711728510683</v>
      </c>
    </row>
    <row r="14" spans="1:37" ht="12.75">
      <c r="A14" s="62" t="s">
        <v>97</v>
      </c>
      <c r="B14" s="63" t="s">
        <v>248</v>
      </c>
      <c r="C14" s="64" t="s">
        <v>249</v>
      </c>
      <c r="D14" s="85">
        <v>1080570008</v>
      </c>
      <c r="E14" s="86">
        <v>93226932</v>
      </c>
      <c r="F14" s="87">
        <f t="shared" si="0"/>
        <v>1173796940</v>
      </c>
      <c r="G14" s="85">
        <v>1119448813</v>
      </c>
      <c r="H14" s="86">
        <v>135992307</v>
      </c>
      <c r="I14" s="87">
        <f t="shared" si="1"/>
        <v>1255441120</v>
      </c>
      <c r="J14" s="85">
        <v>336384663</v>
      </c>
      <c r="K14" s="86">
        <v>23130308</v>
      </c>
      <c r="L14" s="88">
        <f t="shared" si="2"/>
        <v>359514971</v>
      </c>
      <c r="M14" s="105">
        <f t="shared" si="3"/>
        <v>0.3062837861887764</v>
      </c>
      <c r="N14" s="85">
        <v>307112315</v>
      </c>
      <c r="O14" s="86">
        <v>27767707</v>
      </c>
      <c r="P14" s="88">
        <f t="shared" si="4"/>
        <v>334880022</v>
      </c>
      <c r="Q14" s="105">
        <f t="shared" si="5"/>
        <v>0.28529638354654424</v>
      </c>
      <c r="R14" s="85">
        <v>242456473</v>
      </c>
      <c r="S14" s="86">
        <v>23900258</v>
      </c>
      <c r="T14" s="88">
        <f t="shared" si="6"/>
        <v>266356731</v>
      </c>
      <c r="U14" s="105">
        <f t="shared" si="7"/>
        <v>0.21216186626099995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885953451</v>
      </c>
      <c r="AA14" s="88">
        <f t="shared" si="11"/>
        <v>74798273</v>
      </c>
      <c r="AB14" s="88">
        <f t="shared" si="12"/>
        <v>960751724</v>
      </c>
      <c r="AC14" s="105">
        <f t="shared" si="13"/>
        <v>0.7652702374445087</v>
      </c>
      <c r="AD14" s="85">
        <v>735942306</v>
      </c>
      <c r="AE14" s="86">
        <v>53865240</v>
      </c>
      <c r="AF14" s="88">
        <f t="shared" si="14"/>
        <v>789807546</v>
      </c>
      <c r="AG14" s="86">
        <v>1184505163</v>
      </c>
      <c r="AH14" s="86">
        <v>1184505163</v>
      </c>
      <c r="AI14" s="126">
        <v>190027945</v>
      </c>
      <c r="AJ14" s="127">
        <f t="shared" si="15"/>
        <v>0.16042812723476496</v>
      </c>
      <c r="AK14" s="128">
        <f t="shared" si="16"/>
        <v>-0.6627574244523615</v>
      </c>
    </row>
    <row r="15" spans="1:37" ht="12.75">
      <c r="A15" s="62" t="s">
        <v>112</v>
      </c>
      <c r="B15" s="63" t="s">
        <v>250</v>
      </c>
      <c r="C15" s="64" t="s">
        <v>251</v>
      </c>
      <c r="D15" s="85">
        <v>1159002333</v>
      </c>
      <c r="E15" s="86">
        <v>274692991</v>
      </c>
      <c r="F15" s="87">
        <f t="shared" si="0"/>
        <v>1433695324</v>
      </c>
      <c r="G15" s="85">
        <v>1234920151</v>
      </c>
      <c r="H15" s="86">
        <v>292337341</v>
      </c>
      <c r="I15" s="87">
        <f t="shared" si="1"/>
        <v>1527257492</v>
      </c>
      <c r="J15" s="85">
        <v>332615469</v>
      </c>
      <c r="K15" s="86">
        <v>355464</v>
      </c>
      <c r="L15" s="88">
        <f t="shared" si="2"/>
        <v>332970933</v>
      </c>
      <c r="M15" s="105">
        <f t="shared" si="3"/>
        <v>0.23224664782403937</v>
      </c>
      <c r="N15" s="85">
        <v>351740814</v>
      </c>
      <c r="O15" s="86">
        <v>46102254</v>
      </c>
      <c r="P15" s="88">
        <f t="shared" si="4"/>
        <v>397843068</v>
      </c>
      <c r="Q15" s="105">
        <f t="shared" si="5"/>
        <v>0.27749484938684227</v>
      </c>
      <c r="R15" s="85">
        <v>255056191</v>
      </c>
      <c r="S15" s="86">
        <v>28744705</v>
      </c>
      <c r="T15" s="88">
        <f t="shared" si="6"/>
        <v>283800896</v>
      </c>
      <c r="U15" s="105">
        <f t="shared" si="7"/>
        <v>0.18582386891967526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939412474</v>
      </c>
      <c r="AA15" s="88">
        <f t="shared" si="11"/>
        <v>75202423</v>
      </c>
      <c r="AB15" s="88">
        <f t="shared" si="12"/>
        <v>1014614897</v>
      </c>
      <c r="AC15" s="105">
        <f t="shared" si="13"/>
        <v>0.6643378096455264</v>
      </c>
      <c r="AD15" s="85">
        <v>1389902580</v>
      </c>
      <c r="AE15" s="86">
        <v>9745503274</v>
      </c>
      <c r="AF15" s="88">
        <f t="shared" si="14"/>
        <v>11135405854</v>
      </c>
      <c r="AG15" s="86">
        <v>1517299038</v>
      </c>
      <c r="AH15" s="86">
        <v>1517299038</v>
      </c>
      <c r="AI15" s="126">
        <v>540407023</v>
      </c>
      <c r="AJ15" s="127">
        <f t="shared" si="15"/>
        <v>0.3561638210173307</v>
      </c>
      <c r="AK15" s="128">
        <f t="shared" si="16"/>
        <v>-0.974513645957677</v>
      </c>
    </row>
    <row r="16" spans="1:37" ht="16.5">
      <c r="A16" s="65"/>
      <c r="B16" s="66" t="s">
        <v>252</v>
      </c>
      <c r="C16" s="67"/>
      <c r="D16" s="89">
        <f>SUM(D11:D15)</f>
        <v>2949892205</v>
      </c>
      <c r="E16" s="90">
        <f>SUM(E11:E15)</f>
        <v>562247521</v>
      </c>
      <c r="F16" s="91">
        <f t="shared" si="0"/>
        <v>3512139726</v>
      </c>
      <c r="G16" s="89">
        <f>SUM(G11:G15)</f>
        <v>3092743573</v>
      </c>
      <c r="H16" s="90">
        <f>SUM(H11:H15)</f>
        <v>716641250</v>
      </c>
      <c r="I16" s="91">
        <f t="shared" si="1"/>
        <v>3809384823</v>
      </c>
      <c r="J16" s="89">
        <f>SUM(J11:J15)</f>
        <v>923778600</v>
      </c>
      <c r="K16" s="90">
        <f>SUM(K11:K15)</f>
        <v>54050606</v>
      </c>
      <c r="L16" s="90">
        <f t="shared" si="2"/>
        <v>977829206</v>
      </c>
      <c r="M16" s="106">
        <f t="shared" si="3"/>
        <v>0.2784140957608359</v>
      </c>
      <c r="N16" s="89">
        <f>SUM(N11:N15)</f>
        <v>885786486</v>
      </c>
      <c r="O16" s="90">
        <f>SUM(O11:O15)</f>
        <v>105562993</v>
      </c>
      <c r="P16" s="90">
        <f t="shared" si="4"/>
        <v>991349479</v>
      </c>
      <c r="Q16" s="106">
        <f t="shared" si="5"/>
        <v>0.2822636786518328</v>
      </c>
      <c r="R16" s="89">
        <f>SUM(R11:R15)</f>
        <v>629641208</v>
      </c>
      <c r="S16" s="90">
        <f>SUM(S11:S15)</f>
        <v>83500052</v>
      </c>
      <c r="T16" s="90">
        <f t="shared" si="6"/>
        <v>713141260</v>
      </c>
      <c r="U16" s="106">
        <f t="shared" si="7"/>
        <v>0.18720641078167072</v>
      </c>
      <c r="V16" s="89">
        <f>SUM(V11:V15)</f>
        <v>0</v>
      </c>
      <c r="W16" s="90">
        <f>SUM(W11:W15)</f>
        <v>0</v>
      </c>
      <c r="X16" s="90">
        <f t="shared" si="8"/>
        <v>0</v>
      </c>
      <c r="Y16" s="106">
        <f t="shared" si="9"/>
        <v>0</v>
      </c>
      <c r="Z16" s="89">
        <f t="shared" si="10"/>
        <v>2439206294</v>
      </c>
      <c r="AA16" s="90">
        <f t="shared" si="11"/>
        <v>243113651</v>
      </c>
      <c r="AB16" s="90">
        <f t="shared" si="12"/>
        <v>2682319945</v>
      </c>
      <c r="AC16" s="106">
        <f t="shared" si="13"/>
        <v>0.7041346751855844</v>
      </c>
      <c r="AD16" s="89">
        <f>SUM(AD11:AD15)</f>
        <v>2723584460</v>
      </c>
      <c r="AE16" s="90">
        <f>SUM(AE11:AE15)</f>
        <v>9918352266</v>
      </c>
      <c r="AF16" s="90">
        <f t="shared" si="14"/>
        <v>12641936726</v>
      </c>
      <c r="AG16" s="90">
        <f>SUM(AG11:AG15)</f>
        <v>3550363411</v>
      </c>
      <c r="AH16" s="90">
        <f>SUM(AH11:AH15)</f>
        <v>3550363411</v>
      </c>
      <c r="AI16" s="91">
        <f>SUM(AI11:AI15)</f>
        <v>887466300</v>
      </c>
      <c r="AJ16" s="129">
        <f t="shared" si="15"/>
        <v>0.2499649183095978</v>
      </c>
      <c r="AK16" s="130">
        <f t="shared" si="16"/>
        <v>-0.9435892398881162</v>
      </c>
    </row>
    <row r="17" spans="1:37" ht="12.75">
      <c r="A17" s="62" t="s">
        <v>97</v>
      </c>
      <c r="B17" s="63" t="s">
        <v>253</v>
      </c>
      <c r="C17" s="64" t="s">
        <v>254</v>
      </c>
      <c r="D17" s="85">
        <v>163641000</v>
      </c>
      <c r="E17" s="86">
        <v>25828000</v>
      </c>
      <c r="F17" s="87">
        <f t="shared" si="0"/>
        <v>189469000</v>
      </c>
      <c r="G17" s="85">
        <v>187866000</v>
      </c>
      <c r="H17" s="86">
        <v>31351500</v>
      </c>
      <c r="I17" s="87">
        <f t="shared" si="1"/>
        <v>219217500</v>
      </c>
      <c r="J17" s="85">
        <v>120967553</v>
      </c>
      <c r="K17" s="86">
        <v>687551413</v>
      </c>
      <c r="L17" s="88">
        <f t="shared" si="2"/>
        <v>808518966</v>
      </c>
      <c r="M17" s="105">
        <f t="shared" si="3"/>
        <v>4.267288928531844</v>
      </c>
      <c r="N17" s="85">
        <v>98039320</v>
      </c>
      <c r="O17" s="86">
        <v>354331450</v>
      </c>
      <c r="P17" s="88">
        <f t="shared" si="4"/>
        <v>452370770</v>
      </c>
      <c r="Q17" s="105">
        <f t="shared" si="5"/>
        <v>2.38757142329352</v>
      </c>
      <c r="R17" s="85">
        <v>42041220</v>
      </c>
      <c r="S17" s="86">
        <v>4435673</v>
      </c>
      <c r="T17" s="88">
        <f t="shared" si="6"/>
        <v>46476893</v>
      </c>
      <c r="U17" s="105">
        <f t="shared" si="7"/>
        <v>0.21201269515435583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261048093</v>
      </c>
      <c r="AA17" s="88">
        <f t="shared" si="11"/>
        <v>1046318536</v>
      </c>
      <c r="AB17" s="88">
        <f t="shared" si="12"/>
        <v>1307366629</v>
      </c>
      <c r="AC17" s="105">
        <f t="shared" si="13"/>
        <v>5.963787694869251</v>
      </c>
      <c r="AD17" s="85">
        <v>294088236</v>
      </c>
      <c r="AE17" s="86">
        <v>670442672</v>
      </c>
      <c r="AF17" s="88">
        <f t="shared" si="14"/>
        <v>964530908</v>
      </c>
      <c r="AG17" s="86">
        <v>135539022</v>
      </c>
      <c r="AH17" s="86">
        <v>135539022</v>
      </c>
      <c r="AI17" s="126">
        <v>468776898</v>
      </c>
      <c r="AJ17" s="127">
        <f t="shared" si="15"/>
        <v>3.458612074093319</v>
      </c>
      <c r="AK17" s="128">
        <f t="shared" si="16"/>
        <v>-0.9518139930877155</v>
      </c>
    </row>
    <row r="18" spans="1:37" ht="12.75">
      <c r="A18" s="62" t="s">
        <v>97</v>
      </c>
      <c r="B18" s="63" t="s">
        <v>255</v>
      </c>
      <c r="C18" s="64" t="s">
        <v>256</v>
      </c>
      <c r="D18" s="85">
        <v>447525480</v>
      </c>
      <c r="E18" s="86">
        <v>29024378</v>
      </c>
      <c r="F18" s="87">
        <f t="shared" si="0"/>
        <v>476549858</v>
      </c>
      <c r="G18" s="85">
        <v>452062330</v>
      </c>
      <c r="H18" s="86">
        <v>50534614</v>
      </c>
      <c r="I18" s="87">
        <f t="shared" si="1"/>
        <v>502596944</v>
      </c>
      <c r="J18" s="85">
        <v>121318333</v>
      </c>
      <c r="K18" s="86">
        <v>4319424</v>
      </c>
      <c r="L18" s="88">
        <f t="shared" si="2"/>
        <v>125637757</v>
      </c>
      <c r="M18" s="105">
        <f t="shared" si="3"/>
        <v>0.263640319876037</v>
      </c>
      <c r="N18" s="85">
        <v>115631293</v>
      </c>
      <c r="O18" s="86">
        <v>14872888</v>
      </c>
      <c r="P18" s="88">
        <f t="shared" si="4"/>
        <v>130504181</v>
      </c>
      <c r="Q18" s="105">
        <f t="shared" si="5"/>
        <v>0.27385210342461164</v>
      </c>
      <c r="R18" s="85">
        <v>103575190</v>
      </c>
      <c r="S18" s="86">
        <v>9442365</v>
      </c>
      <c r="T18" s="88">
        <f t="shared" si="6"/>
        <v>113017555</v>
      </c>
      <c r="U18" s="105">
        <f t="shared" si="7"/>
        <v>0.22486717507776968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340524816</v>
      </c>
      <c r="AA18" s="88">
        <f t="shared" si="11"/>
        <v>28634677</v>
      </c>
      <c r="AB18" s="88">
        <f t="shared" si="12"/>
        <v>369159493</v>
      </c>
      <c r="AC18" s="105">
        <f t="shared" si="13"/>
        <v>0.7345040542069035</v>
      </c>
      <c r="AD18" s="85">
        <v>303987944</v>
      </c>
      <c r="AE18" s="86">
        <v>14202253</v>
      </c>
      <c r="AF18" s="88">
        <f t="shared" si="14"/>
        <v>318190197</v>
      </c>
      <c r="AG18" s="86">
        <v>459698014</v>
      </c>
      <c r="AH18" s="86">
        <v>459698014</v>
      </c>
      <c r="AI18" s="126">
        <v>104815567</v>
      </c>
      <c r="AJ18" s="127">
        <f t="shared" si="15"/>
        <v>0.2280096145901557</v>
      </c>
      <c r="AK18" s="128">
        <f t="shared" si="16"/>
        <v>-0.6448113233356463</v>
      </c>
    </row>
    <row r="19" spans="1:37" ht="12.75">
      <c r="A19" s="62" t="s">
        <v>97</v>
      </c>
      <c r="B19" s="63" t="s">
        <v>257</v>
      </c>
      <c r="C19" s="64" t="s">
        <v>258</v>
      </c>
      <c r="D19" s="85">
        <v>174141452</v>
      </c>
      <c r="E19" s="86">
        <v>15971341</v>
      </c>
      <c r="F19" s="87">
        <f t="shared" si="0"/>
        <v>190112793</v>
      </c>
      <c r="G19" s="85">
        <v>123646456</v>
      </c>
      <c r="H19" s="86">
        <v>6242693</v>
      </c>
      <c r="I19" s="87">
        <f t="shared" si="1"/>
        <v>129889149</v>
      </c>
      <c r="J19" s="85">
        <v>27227581</v>
      </c>
      <c r="K19" s="86">
        <v>2292210</v>
      </c>
      <c r="L19" s="88">
        <f t="shared" si="2"/>
        <v>29519791</v>
      </c>
      <c r="M19" s="105">
        <f t="shared" si="3"/>
        <v>0.15527514237298065</v>
      </c>
      <c r="N19" s="85">
        <v>31982405</v>
      </c>
      <c r="O19" s="86">
        <v>0</v>
      </c>
      <c r="P19" s="88">
        <f t="shared" si="4"/>
        <v>31982405</v>
      </c>
      <c r="Q19" s="105">
        <f t="shared" si="5"/>
        <v>0.1682285789152548</v>
      </c>
      <c r="R19" s="85">
        <v>27653902</v>
      </c>
      <c r="S19" s="86">
        <v>2975160</v>
      </c>
      <c r="T19" s="88">
        <f t="shared" si="6"/>
        <v>30629062</v>
      </c>
      <c r="U19" s="105">
        <f t="shared" si="7"/>
        <v>0.2358092437729344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86863888</v>
      </c>
      <c r="AA19" s="88">
        <f t="shared" si="11"/>
        <v>5267370</v>
      </c>
      <c r="AB19" s="88">
        <f t="shared" si="12"/>
        <v>92131258</v>
      </c>
      <c r="AC19" s="105">
        <f t="shared" si="13"/>
        <v>0.7093068105327258</v>
      </c>
      <c r="AD19" s="85">
        <v>100488076</v>
      </c>
      <c r="AE19" s="86">
        <v>8826226</v>
      </c>
      <c r="AF19" s="88">
        <f t="shared" si="14"/>
        <v>109314302</v>
      </c>
      <c r="AG19" s="86">
        <v>191174197</v>
      </c>
      <c r="AH19" s="86">
        <v>191174197</v>
      </c>
      <c r="AI19" s="126">
        <v>28193562</v>
      </c>
      <c r="AJ19" s="127">
        <f t="shared" si="15"/>
        <v>0.1474757704880016</v>
      </c>
      <c r="AK19" s="128">
        <f t="shared" si="16"/>
        <v>-0.7198073679325144</v>
      </c>
    </row>
    <row r="20" spans="1:37" ht="12.75">
      <c r="A20" s="62" t="s">
        <v>97</v>
      </c>
      <c r="B20" s="63" t="s">
        <v>259</v>
      </c>
      <c r="C20" s="64" t="s">
        <v>260</v>
      </c>
      <c r="D20" s="85">
        <v>56164928</v>
      </c>
      <c r="E20" s="86">
        <v>11978100</v>
      </c>
      <c r="F20" s="87">
        <f t="shared" si="0"/>
        <v>68143028</v>
      </c>
      <c r="G20" s="85">
        <v>58661483</v>
      </c>
      <c r="H20" s="86">
        <v>12498100</v>
      </c>
      <c r="I20" s="87">
        <f t="shared" si="1"/>
        <v>71159583</v>
      </c>
      <c r="J20" s="85">
        <v>21668530</v>
      </c>
      <c r="K20" s="86">
        <v>-24943435</v>
      </c>
      <c r="L20" s="88">
        <f t="shared" si="2"/>
        <v>-3274905</v>
      </c>
      <c r="M20" s="105">
        <f t="shared" si="3"/>
        <v>-0.04805928201488199</v>
      </c>
      <c r="N20" s="85">
        <v>20798212</v>
      </c>
      <c r="O20" s="86">
        <v>4014110</v>
      </c>
      <c r="P20" s="88">
        <f t="shared" si="4"/>
        <v>24812322</v>
      </c>
      <c r="Q20" s="105">
        <f t="shared" si="5"/>
        <v>0.36412121281138254</v>
      </c>
      <c r="R20" s="85">
        <v>12828590</v>
      </c>
      <c r="S20" s="86">
        <v>2627772</v>
      </c>
      <c r="T20" s="88">
        <f t="shared" si="6"/>
        <v>15456362</v>
      </c>
      <c r="U20" s="105">
        <f t="shared" si="7"/>
        <v>0.21720703450440398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55295332</v>
      </c>
      <c r="AA20" s="88">
        <f t="shared" si="11"/>
        <v>-18301553</v>
      </c>
      <c r="AB20" s="88">
        <f t="shared" si="12"/>
        <v>36993779</v>
      </c>
      <c r="AC20" s="105">
        <f t="shared" si="13"/>
        <v>0.5198706546664277</v>
      </c>
      <c r="AD20" s="85">
        <v>55485212</v>
      </c>
      <c r="AE20" s="86">
        <v>39240286</v>
      </c>
      <c r="AF20" s="88">
        <f t="shared" si="14"/>
        <v>94725498</v>
      </c>
      <c r="AG20" s="86">
        <v>207974117</v>
      </c>
      <c r="AH20" s="86">
        <v>207974117</v>
      </c>
      <c r="AI20" s="126">
        <v>13259476</v>
      </c>
      <c r="AJ20" s="127">
        <f t="shared" si="15"/>
        <v>0.0637554143336019</v>
      </c>
      <c r="AK20" s="128">
        <f t="shared" si="16"/>
        <v>-0.836829973699373</v>
      </c>
    </row>
    <row r="21" spans="1:37" ht="12.75">
      <c r="A21" s="62" t="s">
        <v>97</v>
      </c>
      <c r="B21" s="63" t="s">
        <v>63</v>
      </c>
      <c r="C21" s="64" t="s">
        <v>64</v>
      </c>
      <c r="D21" s="85">
        <v>5917810258</v>
      </c>
      <c r="E21" s="86">
        <v>580891572</v>
      </c>
      <c r="F21" s="87">
        <f t="shared" si="0"/>
        <v>6498701830</v>
      </c>
      <c r="G21" s="85">
        <v>6069624705</v>
      </c>
      <c r="H21" s="86">
        <v>727190360</v>
      </c>
      <c r="I21" s="87">
        <f t="shared" si="1"/>
        <v>6796815065</v>
      </c>
      <c r="J21" s="85">
        <v>6556710212</v>
      </c>
      <c r="K21" s="86">
        <v>1160570490</v>
      </c>
      <c r="L21" s="88">
        <f t="shared" si="2"/>
        <v>7717280702</v>
      </c>
      <c r="M21" s="105">
        <f t="shared" si="3"/>
        <v>1.1875111220482015</v>
      </c>
      <c r="N21" s="85">
        <v>1531416863</v>
      </c>
      <c r="O21" s="86">
        <v>155477707</v>
      </c>
      <c r="P21" s="88">
        <f t="shared" si="4"/>
        <v>1686894570</v>
      </c>
      <c r="Q21" s="105">
        <f t="shared" si="5"/>
        <v>0.2595740832750285</v>
      </c>
      <c r="R21" s="85">
        <v>8553137800</v>
      </c>
      <c r="S21" s="86">
        <v>221106498</v>
      </c>
      <c r="T21" s="88">
        <f t="shared" si="6"/>
        <v>8774244298</v>
      </c>
      <c r="U21" s="105">
        <f t="shared" si="7"/>
        <v>1.290934682507799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16641264875</v>
      </c>
      <c r="AA21" s="88">
        <f t="shared" si="11"/>
        <v>1537154695</v>
      </c>
      <c r="AB21" s="88">
        <f t="shared" si="12"/>
        <v>18178419570</v>
      </c>
      <c r="AC21" s="105">
        <f t="shared" si="13"/>
        <v>2.6745496818957513</v>
      </c>
      <c r="AD21" s="85">
        <v>1318108252</v>
      </c>
      <c r="AE21" s="86">
        <v>561895742</v>
      </c>
      <c r="AF21" s="88">
        <f t="shared" si="14"/>
        <v>1880003994</v>
      </c>
      <c r="AG21" s="86">
        <v>6039604789</v>
      </c>
      <c r="AH21" s="86">
        <v>6039604789</v>
      </c>
      <c r="AI21" s="126">
        <v>0</v>
      </c>
      <c r="AJ21" s="127">
        <f t="shared" si="15"/>
        <v>0</v>
      </c>
      <c r="AK21" s="128">
        <f t="shared" si="16"/>
        <v>3.66714130714767</v>
      </c>
    </row>
    <row r="22" spans="1:37" ht="12.75">
      <c r="A22" s="62" t="s">
        <v>97</v>
      </c>
      <c r="B22" s="63" t="s">
        <v>261</v>
      </c>
      <c r="C22" s="64" t="s">
        <v>262</v>
      </c>
      <c r="D22" s="85">
        <v>120631455</v>
      </c>
      <c r="E22" s="86">
        <v>25696000</v>
      </c>
      <c r="F22" s="87">
        <f t="shared" si="0"/>
        <v>146327455</v>
      </c>
      <c r="G22" s="85">
        <v>119903045</v>
      </c>
      <c r="H22" s="86">
        <v>43762488</v>
      </c>
      <c r="I22" s="87">
        <f t="shared" si="1"/>
        <v>163665533</v>
      </c>
      <c r="J22" s="85">
        <v>38165870</v>
      </c>
      <c r="K22" s="86">
        <v>8027731</v>
      </c>
      <c r="L22" s="88">
        <f t="shared" si="2"/>
        <v>46193601</v>
      </c>
      <c r="M22" s="105">
        <f t="shared" si="3"/>
        <v>0.3156864923264059</v>
      </c>
      <c r="N22" s="85">
        <v>43593450</v>
      </c>
      <c r="O22" s="86">
        <v>14101518</v>
      </c>
      <c r="P22" s="88">
        <f t="shared" si="4"/>
        <v>57694968</v>
      </c>
      <c r="Q22" s="105">
        <f t="shared" si="5"/>
        <v>0.39428669076490125</v>
      </c>
      <c r="R22" s="85">
        <v>25387478</v>
      </c>
      <c r="S22" s="86">
        <v>1141643</v>
      </c>
      <c r="T22" s="88">
        <f t="shared" si="6"/>
        <v>26529121</v>
      </c>
      <c r="U22" s="105">
        <f t="shared" si="7"/>
        <v>0.1620935117719624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107146798</v>
      </c>
      <c r="AA22" s="88">
        <f t="shared" si="11"/>
        <v>23270892</v>
      </c>
      <c r="AB22" s="88">
        <f t="shared" si="12"/>
        <v>130417690</v>
      </c>
      <c r="AC22" s="105">
        <f t="shared" si="13"/>
        <v>0.7968549492946692</v>
      </c>
      <c r="AD22" s="85">
        <v>116297607</v>
      </c>
      <c r="AE22" s="86">
        <v>216280781</v>
      </c>
      <c r="AF22" s="88">
        <f t="shared" si="14"/>
        <v>332578388</v>
      </c>
      <c r="AG22" s="86">
        <v>125454194</v>
      </c>
      <c r="AH22" s="86">
        <v>125454194</v>
      </c>
      <c r="AI22" s="126">
        <v>27491804</v>
      </c>
      <c r="AJ22" s="127">
        <f t="shared" si="15"/>
        <v>0.21913818202044325</v>
      </c>
      <c r="AK22" s="128">
        <f t="shared" si="16"/>
        <v>-0.9202319755064782</v>
      </c>
    </row>
    <row r="23" spans="1:37" ht="12.75">
      <c r="A23" s="62" t="s">
        <v>97</v>
      </c>
      <c r="B23" s="63" t="s">
        <v>263</v>
      </c>
      <c r="C23" s="64" t="s">
        <v>264</v>
      </c>
      <c r="D23" s="85">
        <v>113830797</v>
      </c>
      <c r="E23" s="86">
        <v>33570306</v>
      </c>
      <c r="F23" s="87">
        <f t="shared" si="0"/>
        <v>147401103</v>
      </c>
      <c r="G23" s="85">
        <v>129014212</v>
      </c>
      <c r="H23" s="86">
        <v>36811427</v>
      </c>
      <c r="I23" s="87">
        <f t="shared" si="1"/>
        <v>165825639</v>
      </c>
      <c r="J23" s="85">
        <v>51108620</v>
      </c>
      <c r="K23" s="86">
        <v>3457617</v>
      </c>
      <c r="L23" s="88">
        <f t="shared" si="2"/>
        <v>54566237</v>
      </c>
      <c r="M23" s="105">
        <f t="shared" si="3"/>
        <v>0.3701887970268445</v>
      </c>
      <c r="N23" s="85">
        <v>44380861</v>
      </c>
      <c r="O23" s="86">
        <v>8848507</v>
      </c>
      <c r="P23" s="88">
        <f t="shared" si="4"/>
        <v>53229368</v>
      </c>
      <c r="Q23" s="105">
        <f t="shared" si="5"/>
        <v>0.3611191973237812</v>
      </c>
      <c r="R23" s="85">
        <v>25315675</v>
      </c>
      <c r="S23" s="86">
        <v>9938694</v>
      </c>
      <c r="T23" s="88">
        <f t="shared" si="6"/>
        <v>35254369</v>
      </c>
      <c r="U23" s="105">
        <f t="shared" si="7"/>
        <v>0.21259902396637229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120805156</v>
      </c>
      <c r="AA23" s="88">
        <f t="shared" si="11"/>
        <v>22244818</v>
      </c>
      <c r="AB23" s="88">
        <f t="shared" si="12"/>
        <v>143049974</v>
      </c>
      <c r="AC23" s="105">
        <f t="shared" si="13"/>
        <v>0.862652933904871</v>
      </c>
      <c r="AD23" s="85">
        <v>84570530</v>
      </c>
      <c r="AE23" s="86">
        <v>13894290</v>
      </c>
      <c r="AF23" s="88">
        <f t="shared" si="14"/>
        <v>98464820</v>
      </c>
      <c r="AG23" s="86">
        <v>135731518</v>
      </c>
      <c r="AH23" s="86">
        <v>135731518</v>
      </c>
      <c r="AI23" s="126">
        <v>25896216</v>
      </c>
      <c r="AJ23" s="127">
        <f t="shared" si="15"/>
        <v>0.19078999764815124</v>
      </c>
      <c r="AK23" s="128">
        <f t="shared" si="16"/>
        <v>-0.6419597476540353</v>
      </c>
    </row>
    <row r="24" spans="1:37" ht="12.75">
      <c r="A24" s="62" t="s">
        <v>112</v>
      </c>
      <c r="B24" s="63" t="s">
        <v>265</v>
      </c>
      <c r="C24" s="64" t="s">
        <v>266</v>
      </c>
      <c r="D24" s="85">
        <v>936891581</v>
      </c>
      <c r="E24" s="86">
        <v>175245000</v>
      </c>
      <c r="F24" s="87">
        <f t="shared" si="0"/>
        <v>1112136581</v>
      </c>
      <c r="G24" s="85">
        <v>1003834587</v>
      </c>
      <c r="H24" s="86">
        <v>3274859211</v>
      </c>
      <c r="I24" s="87">
        <f t="shared" si="1"/>
        <v>4278693798</v>
      </c>
      <c r="J24" s="85">
        <v>341656096</v>
      </c>
      <c r="K24" s="86">
        <v>11620262</v>
      </c>
      <c r="L24" s="88">
        <f t="shared" si="2"/>
        <v>353276358</v>
      </c>
      <c r="M24" s="105">
        <f t="shared" si="3"/>
        <v>0.31765555061802253</v>
      </c>
      <c r="N24" s="85">
        <v>301543210</v>
      </c>
      <c r="O24" s="86">
        <v>52348720</v>
      </c>
      <c r="P24" s="88">
        <f t="shared" si="4"/>
        <v>353891930</v>
      </c>
      <c r="Q24" s="105">
        <f t="shared" si="5"/>
        <v>0.31820905457654397</v>
      </c>
      <c r="R24" s="85">
        <v>234182389</v>
      </c>
      <c r="S24" s="86">
        <v>38428331</v>
      </c>
      <c r="T24" s="88">
        <f t="shared" si="6"/>
        <v>272610720</v>
      </c>
      <c r="U24" s="105">
        <f t="shared" si="7"/>
        <v>0.06371353802588703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877381695</v>
      </c>
      <c r="AA24" s="88">
        <f t="shared" si="11"/>
        <v>102397313</v>
      </c>
      <c r="AB24" s="88">
        <f t="shared" si="12"/>
        <v>979779008</v>
      </c>
      <c r="AC24" s="105">
        <f t="shared" si="13"/>
        <v>0.22899021389611485</v>
      </c>
      <c r="AD24" s="85">
        <v>1118920747</v>
      </c>
      <c r="AE24" s="86">
        <v>6105099853</v>
      </c>
      <c r="AF24" s="88">
        <f t="shared" si="14"/>
        <v>7224020600</v>
      </c>
      <c r="AG24" s="86">
        <v>1108580078</v>
      </c>
      <c r="AH24" s="86">
        <v>1108580078</v>
      </c>
      <c r="AI24" s="126">
        <v>112300143</v>
      </c>
      <c r="AJ24" s="127">
        <f t="shared" si="15"/>
        <v>0.10130088500471862</v>
      </c>
      <c r="AK24" s="128">
        <f t="shared" si="16"/>
        <v>-0.9622632969789704</v>
      </c>
    </row>
    <row r="25" spans="1:37" ht="16.5">
      <c r="A25" s="65"/>
      <c r="B25" s="66" t="s">
        <v>267</v>
      </c>
      <c r="C25" s="67"/>
      <c r="D25" s="89">
        <f>SUM(D17:D24)</f>
        <v>7930636951</v>
      </c>
      <c r="E25" s="90">
        <f>SUM(E17:E24)</f>
        <v>898204697</v>
      </c>
      <c r="F25" s="91">
        <f t="shared" si="0"/>
        <v>8828841648</v>
      </c>
      <c r="G25" s="89">
        <f>SUM(G17:G24)</f>
        <v>8144612818</v>
      </c>
      <c r="H25" s="90">
        <f>SUM(H17:H24)</f>
        <v>4183250393</v>
      </c>
      <c r="I25" s="91">
        <f t="shared" si="1"/>
        <v>12327863211</v>
      </c>
      <c r="J25" s="89">
        <f>SUM(J17:J24)</f>
        <v>7278822795</v>
      </c>
      <c r="K25" s="90">
        <f>SUM(K17:K24)</f>
        <v>1852895712</v>
      </c>
      <c r="L25" s="90">
        <f t="shared" si="2"/>
        <v>9131718507</v>
      </c>
      <c r="M25" s="106">
        <f t="shared" si="3"/>
        <v>1.0343053903417343</v>
      </c>
      <c r="N25" s="89">
        <f>SUM(N17:N24)</f>
        <v>2187385614</v>
      </c>
      <c r="O25" s="90">
        <f>SUM(O17:O24)</f>
        <v>603994900</v>
      </c>
      <c r="P25" s="90">
        <f t="shared" si="4"/>
        <v>2791380514</v>
      </c>
      <c r="Q25" s="106">
        <f t="shared" si="5"/>
        <v>0.316166109359582</v>
      </c>
      <c r="R25" s="89">
        <f>SUM(R17:R24)</f>
        <v>9024122244</v>
      </c>
      <c r="S25" s="90">
        <f>SUM(S17:S24)</f>
        <v>290096136</v>
      </c>
      <c r="T25" s="90">
        <f t="shared" si="6"/>
        <v>9314218380</v>
      </c>
      <c r="U25" s="106">
        <f t="shared" si="7"/>
        <v>0.7555419962552017</v>
      </c>
      <c r="V25" s="89">
        <f>SUM(V17:V24)</f>
        <v>0</v>
      </c>
      <c r="W25" s="90">
        <f>SUM(W17:W24)</f>
        <v>0</v>
      </c>
      <c r="X25" s="90">
        <f t="shared" si="8"/>
        <v>0</v>
      </c>
      <c r="Y25" s="106">
        <f t="shared" si="9"/>
        <v>0</v>
      </c>
      <c r="Z25" s="89">
        <f t="shared" si="10"/>
        <v>18490330653</v>
      </c>
      <c r="AA25" s="90">
        <f t="shared" si="11"/>
        <v>2746986748</v>
      </c>
      <c r="AB25" s="90">
        <f t="shared" si="12"/>
        <v>21237317401</v>
      </c>
      <c r="AC25" s="106">
        <f t="shared" si="13"/>
        <v>1.722708715817856</v>
      </c>
      <c r="AD25" s="89">
        <f>SUM(AD17:AD24)</f>
        <v>3391946604</v>
      </c>
      <c r="AE25" s="90">
        <f>SUM(AE17:AE24)</f>
        <v>7629882103</v>
      </c>
      <c r="AF25" s="90">
        <f t="shared" si="14"/>
        <v>11021828707</v>
      </c>
      <c r="AG25" s="90">
        <f>SUM(AG17:AG24)</f>
        <v>8403755929</v>
      </c>
      <c r="AH25" s="90">
        <f>SUM(AH17:AH24)</f>
        <v>8403755929</v>
      </c>
      <c r="AI25" s="91">
        <f>SUM(AI17:AI24)</f>
        <v>780733666</v>
      </c>
      <c r="AJ25" s="129">
        <f t="shared" si="15"/>
        <v>0.09290294394507753</v>
      </c>
      <c r="AK25" s="130">
        <f t="shared" si="16"/>
        <v>-0.1549298553256857</v>
      </c>
    </row>
    <row r="26" spans="1:37" ht="12.75">
      <c r="A26" s="62" t="s">
        <v>97</v>
      </c>
      <c r="B26" s="63" t="s">
        <v>268</v>
      </c>
      <c r="C26" s="64" t="s">
        <v>269</v>
      </c>
      <c r="D26" s="85">
        <v>195754040</v>
      </c>
      <c r="E26" s="86">
        <v>40396000</v>
      </c>
      <c r="F26" s="87">
        <f t="shared" si="0"/>
        <v>236150040</v>
      </c>
      <c r="G26" s="85">
        <v>224031995</v>
      </c>
      <c r="H26" s="86">
        <v>56380064</v>
      </c>
      <c r="I26" s="87">
        <f t="shared" si="1"/>
        <v>280412059</v>
      </c>
      <c r="J26" s="85">
        <v>72145835</v>
      </c>
      <c r="K26" s="86">
        <v>4689540</v>
      </c>
      <c r="L26" s="88">
        <f t="shared" si="2"/>
        <v>76835375</v>
      </c>
      <c r="M26" s="105">
        <f t="shared" si="3"/>
        <v>0.32536676682332977</v>
      </c>
      <c r="N26" s="85">
        <v>91191798</v>
      </c>
      <c r="O26" s="86">
        <v>13517721</v>
      </c>
      <c r="P26" s="88">
        <f t="shared" si="4"/>
        <v>104709519</v>
      </c>
      <c r="Q26" s="105">
        <f t="shared" si="5"/>
        <v>0.4434025037641323</v>
      </c>
      <c r="R26" s="85">
        <v>45994576</v>
      </c>
      <c r="S26" s="86">
        <v>9995427</v>
      </c>
      <c r="T26" s="88">
        <f t="shared" si="6"/>
        <v>55990003</v>
      </c>
      <c r="U26" s="105">
        <f t="shared" si="7"/>
        <v>0.19967045354493831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209332209</v>
      </c>
      <c r="AA26" s="88">
        <f t="shared" si="11"/>
        <v>28202688</v>
      </c>
      <c r="AB26" s="88">
        <f t="shared" si="12"/>
        <v>237534897</v>
      </c>
      <c r="AC26" s="105">
        <f t="shared" si="13"/>
        <v>0.8470923035446204</v>
      </c>
      <c r="AD26" s="85">
        <v>166888081</v>
      </c>
      <c r="AE26" s="86">
        <v>22528452</v>
      </c>
      <c r="AF26" s="88">
        <f t="shared" si="14"/>
        <v>189416533</v>
      </c>
      <c r="AG26" s="86">
        <v>213880090</v>
      </c>
      <c r="AH26" s="86">
        <v>213880090</v>
      </c>
      <c r="AI26" s="126">
        <v>49107669</v>
      </c>
      <c r="AJ26" s="127">
        <f t="shared" si="15"/>
        <v>0.22960374198458586</v>
      </c>
      <c r="AK26" s="128">
        <f t="shared" si="16"/>
        <v>-0.7044080465774336</v>
      </c>
    </row>
    <row r="27" spans="1:37" ht="12.75">
      <c r="A27" s="62" t="s">
        <v>97</v>
      </c>
      <c r="B27" s="63" t="s">
        <v>270</v>
      </c>
      <c r="C27" s="64" t="s">
        <v>271</v>
      </c>
      <c r="D27" s="85">
        <v>680895889</v>
      </c>
      <c r="E27" s="86">
        <v>48125000</v>
      </c>
      <c r="F27" s="87">
        <f t="shared" si="0"/>
        <v>729020889</v>
      </c>
      <c r="G27" s="85">
        <v>638400542</v>
      </c>
      <c r="H27" s="86">
        <v>132583791</v>
      </c>
      <c r="I27" s="87">
        <f t="shared" si="1"/>
        <v>770984333</v>
      </c>
      <c r="J27" s="85">
        <v>124262822</v>
      </c>
      <c r="K27" s="86">
        <v>12877400</v>
      </c>
      <c r="L27" s="88">
        <f t="shared" si="2"/>
        <v>137140222</v>
      </c>
      <c r="M27" s="105">
        <f t="shared" si="3"/>
        <v>0.18811562750707408</v>
      </c>
      <c r="N27" s="85">
        <v>167044733</v>
      </c>
      <c r="O27" s="86">
        <v>5848774</v>
      </c>
      <c r="P27" s="88">
        <f t="shared" si="4"/>
        <v>172893507</v>
      </c>
      <c r="Q27" s="105">
        <f t="shared" si="5"/>
        <v>0.2371585089107097</v>
      </c>
      <c r="R27" s="85">
        <v>125533696</v>
      </c>
      <c r="S27" s="86">
        <v>2881959</v>
      </c>
      <c r="T27" s="88">
        <f t="shared" si="6"/>
        <v>128415655</v>
      </c>
      <c r="U27" s="105">
        <f t="shared" si="7"/>
        <v>0.16656065435249254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416841251</v>
      </c>
      <c r="AA27" s="88">
        <f t="shared" si="11"/>
        <v>21608133</v>
      </c>
      <c r="AB27" s="88">
        <f t="shared" si="12"/>
        <v>438449384</v>
      </c>
      <c r="AC27" s="105">
        <f t="shared" si="13"/>
        <v>0.5686877997817888</v>
      </c>
      <c r="AD27" s="85">
        <v>456280197</v>
      </c>
      <c r="AE27" s="86">
        <v>38484962</v>
      </c>
      <c r="AF27" s="88">
        <f t="shared" si="14"/>
        <v>494765159</v>
      </c>
      <c r="AG27" s="86">
        <v>651682650</v>
      </c>
      <c r="AH27" s="86">
        <v>651682650</v>
      </c>
      <c r="AI27" s="126">
        <v>168055832</v>
      </c>
      <c r="AJ27" s="127">
        <f t="shared" si="15"/>
        <v>0.25787986223048903</v>
      </c>
      <c r="AK27" s="128">
        <f t="shared" si="16"/>
        <v>-0.7404512976225959</v>
      </c>
    </row>
    <row r="28" spans="1:37" ht="12.75">
      <c r="A28" s="62" t="s">
        <v>97</v>
      </c>
      <c r="B28" s="63" t="s">
        <v>272</v>
      </c>
      <c r="C28" s="64" t="s">
        <v>273</v>
      </c>
      <c r="D28" s="85">
        <v>976203281</v>
      </c>
      <c r="E28" s="86">
        <v>76301520</v>
      </c>
      <c r="F28" s="87">
        <f t="shared" si="0"/>
        <v>1052504801</v>
      </c>
      <c r="G28" s="85">
        <v>1016184688</v>
      </c>
      <c r="H28" s="86">
        <v>101110830</v>
      </c>
      <c r="I28" s="87">
        <f t="shared" si="1"/>
        <v>1117295518</v>
      </c>
      <c r="J28" s="85">
        <v>316360473</v>
      </c>
      <c r="K28" s="86">
        <v>5154923</v>
      </c>
      <c r="L28" s="88">
        <f t="shared" si="2"/>
        <v>321515396</v>
      </c>
      <c r="M28" s="105">
        <f t="shared" si="3"/>
        <v>0.3054764174895198</v>
      </c>
      <c r="N28" s="85">
        <v>300680538</v>
      </c>
      <c r="O28" s="86">
        <v>13041515</v>
      </c>
      <c r="P28" s="88">
        <f t="shared" si="4"/>
        <v>313722053</v>
      </c>
      <c r="Q28" s="105">
        <f t="shared" si="5"/>
        <v>0.2980718498404265</v>
      </c>
      <c r="R28" s="85">
        <v>216845668</v>
      </c>
      <c r="S28" s="86">
        <v>18654446</v>
      </c>
      <c r="T28" s="88">
        <f t="shared" si="6"/>
        <v>235500114</v>
      </c>
      <c r="U28" s="105">
        <f t="shared" si="7"/>
        <v>0.21077692535771902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833886679</v>
      </c>
      <c r="AA28" s="88">
        <f t="shared" si="11"/>
        <v>36850884</v>
      </c>
      <c r="AB28" s="88">
        <f t="shared" si="12"/>
        <v>870737563</v>
      </c>
      <c r="AC28" s="105">
        <f t="shared" si="13"/>
        <v>0.7793261039466552</v>
      </c>
      <c r="AD28" s="85">
        <v>790170777</v>
      </c>
      <c r="AE28" s="86">
        <v>46734011</v>
      </c>
      <c r="AF28" s="88">
        <f t="shared" si="14"/>
        <v>836904788</v>
      </c>
      <c r="AG28" s="86">
        <v>1013894068</v>
      </c>
      <c r="AH28" s="86">
        <v>1013894068</v>
      </c>
      <c r="AI28" s="126">
        <v>269425595</v>
      </c>
      <c r="AJ28" s="127">
        <f t="shared" si="15"/>
        <v>0.26573347601437985</v>
      </c>
      <c r="AK28" s="128">
        <f t="shared" si="16"/>
        <v>-0.7186058469532857</v>
      </c>
    </row>
    <row r="29" spans="1:37" ht="12.75">
      <c r="A29" s="62" t="s">
        <v>112</v>
      </c>
      <c r="B29" s="63" t="s">
        <v>274</v>
      </c>
      <c r="C29" s="64" t="s">
        <v>275</v>
      </c>
      <c r="D29" s="85">
        <v>884047146</v>
      </c>
      <c r="E29" s="86">
        <v>244759000</v>
      </c>
      <c r="F29" s="87">
        <f t="shared" si="0"/>
        <v>1128806146</v>
      </c>
      <c r="G29" s="85">
        <v>926465160</v>
      </c>
      <c r="H29" s="86">
        <v>286336886</v>
      </c>
      <c r="I29" s="87">
        <f t="shared" si="1"/>
        <v>1212802046</v>
      </c>
      <c r="J29" s="85">
        <v>283007233</v>
      </c>
      <c r="K29" s="86">
        <v>29528469</v>
      </c>
      <c r="L29" s="88">
        <f t="shared" si="2"/>
        <v>312535702</v>
      </c>
      <c r="M29" s="105">
        <f t="shared" si="3"/>
        <v>0.2768727855597625</v>
      </c>
      <c r="N29" s="85">
        <v>277861000</v>
      </c>
      <c r="O29" s="86">
        <v>42491292</v>
      </c>
      <c r="P29" s="88">
        <f t="shared" si="4"/>
        <v>320352292</v>
      </c>
      <c r="Q29" s="105">
        <f t="shared" si="5"/>
        <v>0.28379743779318506</v>
      </c>
      <c r="R29" s="85">
        <v>197815546</v>
      </c>
      <c r="S29" s="86">
        <v>111884473</v>
      </c>
      <c r="T29" s="88">
        <f t="shared" si="6"/>
        <v>309700019</v>
      </c>
      <c r="U29" s="105">
        <f t="shared" si="7"/>
        <v>0.2553590835548442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758683779</v>
      </c>
      <c r="AA29" s="88">
        <f t="shared" si="11"/>
        <v>183904234</v>
      </c>
      <c r="AB29" s="88">
        <f t="shared" si="12"/>
        <v>942588013</v>
      </c>
      <c r="AC29" s="105">
        <f t="shared" si="13"/>
        <v>0.777198567654791</v>
      </c>
      <c r="AD29" s="85">
        <v>710940492</v>
      </c>
      <c r="AE29" s="86">
        <v>64530273</v>
      </c>
      <c r="AF29" s="88">
        <f t="shared" si="14"/>
        <v>775470765</v>
      </c>
      <c r="AG29" s="86">
        <v>921832826</v>
      </c>
      <c r="AH29" s="86">
        <v>921832826</v>
      </c>
      <c r="AI29" s="126">
        <v>242268239</v>
      </c>
      <c r="AJ29" s="127">
        <f t="shared" si="15"/>
        <v>0.26281146881180817</v>
      </c>
      <c r="AK29" s="128">
        <f t="shared" si="16"/>
        <v>-0.6006296652588832</v>
      </c>
    </row>
    <row r="30" spans="1:37" ht="16.5">
      <c r="A30" s="65"/>
      <c r="B30" s="66" t="s">
        <v>276</v>
      </c>
      <c r="C30" s="67"/>
      <c r="D30" s="89">
        <f>SUM(D26:D29)</f>
        <v>2736900356</v>
      </c>
      <c r="E30" s="90">
        <f>SUM(E26:E29)</f>
        <v>409581520</v>
      </c>
      <c r="F30" s="91">
        <f t="shared" si="0"/>
        <v>3146481876</v>
      </c>
      <c r="G30" s="89">
        <f>SUM(G26:G29)</f>
        <v>2805082385</v>
      </c>
      <c r="H30" s="90">
        <f>SUM(H26:H29)</f>
        <v>576411571</v>
      </c>
      <c r="I30" s="91">
        <f t="shared" si="1"/>
        <v>3381493956</v>
      </c>
      <c r="J30" s="89">
        <f>SUM(J26:J29)</f>
        <v>795776363</v>
      </c>
      <c r="K30" s="90">
        <f>SUM(K26:K29)</f>
        <v>52250332</v>
      </c>
      <c r="L30" s="90">
        <f t="shared" si="2"/>
        <v>848026695</v>
      </c>
      <c r="M30" s="106">
        <f t="shared" si="3"/>
        <v>0.26951583655014194</v>
      </c>
      <c r="N30" s="89">
        <f>SUM(N26:N29)</f>
        <v>836778069</v>
      </c>
      <c r="O30" s="90">
        <f>SUM(O26:O29)</f>
        <v>74899302</v>
      </c>
      <c r="P30" s="90">
        <f t="shared" si="4"/>
        <v>911677371</v>
      </c>
      <c r="Q30" s="106">
        <f t="shared" si="5"/>
        <v>0.2897449935923292</v>
      </c>
      <c r="R30" s="89">
        <f>SUM(R26:R29)</f>
        <v>586189486</v>
      </c>
      <c r="S30" s="90">
        <f>SUM(S26:S29)</f>
        <v>143416305</v>
      </c>
      <c r="T30" s="90">
        <f t="shared" si="6"/>
        <v>729605791</v>
      </c>
      <c r="U30" s="106">
        <f t="shared" si="7"/>
        <v>0.21576433389904898</v>
      </c>
      <c r="V30" s="89">
        <f>SUM(V26:V29)</f>
        <v>0</v>
      </c>
      <c r="W30" s="90">
        <f>SUM(W26:W29)</f>
        <v>0</v>
      </c>
      <c r="X30" s="90">
        <f t="shared" si="8"/>
        <v>0</v>
      </c>
      <c r="Y30" s="106">
        <f t="shared" si="9"/>
        <v>0</v>
      </c>
      <c r="Z30" s="89">
        <f t="shared" si="10"/>
        <v>2218743918</v>
      </c>
      <c r="AA30" s="90">
        <f t="shared" si="11"/>
        <v>270565939</v>
      </c>
      <c r="AB30" s="90">
        <f t="shared" si="12"/>
        <v>2489309857</v>
      </c>
      <c r="AC30" s="106">
        <f t="shared" si="13"/>
        <v>0.7361568257672202</v>
      </c>
      <c r="AD30" s="89">
        <f>SUM(AD26:AD29)</f>
        <v>2124279547</v>
      </c>
      <c r="AE30" s="90">
        <f>SUM(AE26:AE29)</f>
        <v>172277698</v>
      </c>
      <c r="AF30" s="90">
        <f t="shared" si="14"/>
        <v>2296557245</v>
      </c>
      <c r="AG30" s="90">
        <f>SUM(AG26:AG29)</f>
        <v>2801289634</v>
      </c>
      <c r="AH30" s="90">
        <f>SUM(AH26:AH29)</f>
        <v>2801289634</v>
      </c>
      <c r="AI30" s="91">
        <f>SUM(AI26:AI29)</f>
        <v>728857335</v>
      </c>
      <c r="AJ30" s="129">
        <f t="shared" si="15"/>
        <v>0.2601863535114913</v>
      </c>
      <c r="AK30" s="130">
        <f t="shared" si="16"/>
        <v>-0.6823045484328869</v>
      </c>
    </row>
    <row r="31" spans="1:37" ht="12.75">
      <c r="A31" s="62" t="s">
        <v>97</v>
      </c>
      <c r="B31" s="63" t="s">
        <v>277</v>
      </c>
      <c r="C31" s="64" t="s">
        <v>278</v>
      </c>
      <c r="D31" s="85">
        <v>350011875</v>
      </c>
      <c r="E31" s="86">
        <v>28331394</v>
      </c>
      <c r="F31" s="87">
        <f t="shared" si="0"/>
        <v>378343269</v>
      </c>
      <c r="G31" s="85">
        <v>340205131</v>
      </c>
      <c r="H31" s="86">
        <v>30011411</v>
      </c>
      <c r="I31" s="87">
        <f t="shared" si="1"/>
        <v>370216542</v>
      </c>
      <c r="J31" s="85">
        <v>104740983</v>
      </c>
      <c r="K31" s="86">
        <v>3849792</v>
      </c>
      <c r="L31" s="88">
        <f t="shared" si="2"/>
        <v>108590775</v>
      </c>
      <c r="M31" s="105">
        <f t="shared" si="3"/>
        <v>0.28701653735512866</v>
      </c>
      <c r="N31" s="85">
        <v>67280582</v>
      </c>
      <c r="O31" s="86">
        <v>5391685</v>
      </c>
      <c r="P31" s="88">
        <f t="shared" si="4"/>
        <v>72672267</v>
      </c>
      <c r="Q31" s="105">
        <f t="shared" si="5"/>
        <v>0.19208024287594766</v>
      </c>
      <c r="R31" s="85">
        <v>46383893</v>
      </c>
      <c r="S31" s="86">
        <v>7900008</v>
      </c>
      <c r="T31" s="88">
        <f t="shared" si="6"/>
        <v>54283901</v>
      </c>
      <c r="U31" s="105">
        <f t="shared" si="7"/>
        <v>0.14662743243925605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218405458</v>
      </c>
      <c r="AA31" s="88">
        <f t="shared" si="11"/>
        <v>17141485</v>
      </c>
      <c r="AB31" s="88">
        <f t="shared" si="12"/>
        <v>235546943</v>
      </c>
      <c r="AC31" s="105">
        <f t="shared" si="13"/>
        <v>0.6362410002738343</v>
      </c>
      <c r="AD31" s="85">
        <v>247806412</v>
      </c>
      <c r="AE31" s="86">
        <v>6092286</v>
      </c>
      <c r="AF31" s="88">
        <f t="shared" si="14"/>
        <v>253898698</v>
      </c>
      <c r="AG31" s="86">
        <v>355763600</v>
      </c>
      <c r="AH31" s="86">
        <v>355763600</v>
      </c>
      <c r="AI31" s="126">
        <v>78155672</v>
      </c>
      <c r="AJ31" s="127">
        <f t="shared" si="15"/>
        <v>0.21968428473289567</v>
      </c>
      <c r="AK31" s="128">
        <f t="shared" si="16"/>
        <v>-0.7861985846024306</v>
      </c>
    </row>
    <row r="32" spans="1:37" ht="12.75">
      <c r="A32" s="62" t="s">
        <v>97</v>
      </c>
      <c r="B32" s="63" t="s">
        <v>279</v>
      </c>
      <c r="C32" s="64" t="s">
        <v>280</v>
      </c>
      <c r="D32" s="85">
        <v>224178019</v>
      </c>
      <c r="E32" s="86">
        <v>93227924</v>
      </c>
      <c r="F32" s="87">
        <f t="shared" si="0"/>
        <v>317405943</v>
      </c>
      <c r="G32" s="85">
        <v>259216840</v>
      </c>
      <c r="H32" s="86">
        <v>170641835</v>
      </c>
      <c r="I32" s="87">
        <f t="shared" si="1"/>
        <v>429858675</v>
      </c>
      <c r="J32" s="85">
        <v>83441313</v>
      </c>
      <c r="K32" s="86">
        <v>16189085</v>
      </c>
      <c r="L32" s="88">
        <f t="shared" si="2"/>
        <v>99630398</v>
      </c>
      <c r="M32" s="105">
        <f t="shared" si="3"/>
        <v>0.3138895165551453</v>
      </c>
      <c r="N32" s="85">
        <v>96648190</v>
      </c>
      <c r="O32" s="86">
        <v>40585755</v>
      </c>
      <c r="P32" s="88">
        <f t="shared" si="4"/>
        <v>137233945</v>
      </c>
      <c r="Q32" s="105">
        <f t="shared" si="5"/>
        <v>0.4323609813443222</v>
      </c>
      <c r="R32" s="85">
        <v>57502890</v>
      </c>
      <c r="S32" s="86">
        <v>25136320</v>
      </c>
      <c r="T32" s="88">
        <f t="shared" si="6"/>
        <v>82639210</v>
      </c>
      <c r="U32" s="105">
        <f t="shared" si="7"/>
        <v>0.19224739386729836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237592393</v>
      </c>
      <c r="AA32" s="88">
        <f t="shared" si="11"/>
        <v>81911160</v>
      </c>
      <c r="AB32" s="88">
        <f t="shared" si="12"/>
        <v>319503553</v>
      </c>
      <c r="AC32" s="105">
        <f t="shared" si="13"/>
        <v>0.7432758057052123</v>
      </c>
      <c r="AD32" s="85">
        <v>99752249</v>
      </c>
      <c r="AE32" s="86">
        <v>25895332</v>
      </c>
      <c r="AF32" s="88">
        <f t="shared" si="14"/>
        <v>125647581</v>
      </c>
      <c r="AG32" s="86">
        <v>307155521</v>
      </c>
      <c r="AH32" s="86">
        <v>307155521</v>
      </c>
      <c r="AI32" s="126">
        <v>92383495</v>
      </c>
      <c r="AJ32" s="127">
        <f t="shared" si="15"/>
        <v>0.3007710709520341</v>
      </c>
      <c r="AK32" s="128">
        <f t="shared" si="16"/>
        <v>-0.34229366500895864</v>
      </c>
    </row>
    <row r="33" spans="1:37" ht="12.75">
      <c r="A33" s="62" t="s">
        <v>97</v>
      </c>
      <c r="B33" s="63" t="s">
        <v>281</v>
      </c>
      <c r="C33" s="64" t="s">
        <v>282</v>
      </c>
      <c r="D33" s="85">
        <v>223095014</v>
      </c>
      <c r="E33" s="86">
        <v>55684928</v>
      </c>
      <c r="F33" s="87">
        <f t="shared" si="0"/>
        <v>278779942</v>
      </c>
      <c r="G33" s="85">
        <v>256058327</v>
      </c>
      <c r="H33" s="86">
        <v>65053274</v>
      </c>
      <c r="I33" s="87">
        <f t="shared" si="1"/>
        <v>321111601</v>
      </c>
      <c r="J33" s="85">
        <v>94475140</v>
      </c>
      <c r="K33" s="86">
        <v>10049535</v>
      </c>
      <c r="L33" s="88">
        <f t="shared" si="2"/>
        <v>104524675</v>
      </c>
      <c r="M33" s="105">
        <f t="shared" si="3"/>
        <v>0.3749361386982425</v>
      </c>
      <c r="N33" s="85">
        <v>100996245</v>
      </c>
      <c r="O33" s="86">
        <v>14493331</v>
      </c>
      <c r="P33" s="88">
        <f t="shared" si="4"/>
        <v>115489576</v>
      </c>
      <c r="Q33" s="105">
        <f t="shared" si="5"/>
        <v>0.4142678815823844</v>
      </c>
      <c r="R33" s="85">
        <v>64098342</v>
      </c>
      <c r="S33" s="86">
        <v>9321975</v>
      </c>
      <c r="T33" s="88">
        <f t="shared" si="6"/>
        <v>73420317</v>
      </c>
      <c r="U33" s="105">
        <f t="shared" si="7"/>
        <v>0.228644236992235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259569727</v>
      </c>
      <c r="AA33" s="88">
        <f t="shared" si="11"/>
        <v>33864841</v>
      </c>
      <c r="AB33" s="88">
        <f t="shared" si="12"/>
        <v>293434568</v>
      </c>
      <c r="AC33" s="105">
        <f t="shared" si="13"/>
        <v>0.9138086792448212</v>
      </c>
      <c r="AD33" s="85">
        <v>204405843</v>
      </c>
      <c r="AE33" s="86">
        <v>29404341</v>
      </c>
      <c r="AF33" s="88">
        <f t="shared" si="14"/>
        <v>233810184</v>
      </c>
      <c r="AG33" s="86">
        <v>280431915</v>
      </c>
      <c r="AH33" s="86">
        <v>280431915</v>
      </c>
      <c r="AI33" s="126">
        <v>64467832</v>
      </c>
      <c r="AJ33" s="127">
        <f t="shared" si="15"/>
        <v>0.22988764313790747</v>
      </c>
      <c r="AK33" s="128">
        <f t="shared" si="16"/>
        <v>-0.6859832375821577</v>
      </c>
    </row>
    <row r="34" spans="1:37" ht="12.75">
      <c r="A34" s="62" t="s">
        <v>97</v>
      </c>
      <c r="B34" s="63" t="s">
        <v>283</v>
      </c>
      <c r="C34" s="64" t="s">
        <v>284</v>
      </c>
      <c r="D34" s="85">
        <v>330822398</v>
      </c>
      <c r="E34" s="86">
        <v>56703400</v>
      </c>
      <c r="F34" s="87">
        <f t="shared" si="0"/>
        <v>387525798</v>
      </c>
      <c r="G34" s="85">
        <v>322822923</v>
      </c>
      <c r="H34" s="86">
        <v>59430692</v>
      </c>
      <c r="I34" s="87">
        <f t="shared" si="1"/>
        <v>382253615</v>
      </c>
      <c r="J34" s="85">
        <v>101105097</v>
      </c>
      <c r="K34" s="86">
        <v>6539051</v>
      </c>
      <c r="L34" s="88">
        <f t="shared" si="2"/>
        <v>107644148</v>
      </c>
      <c r="M34" s="105">
        <f t="shared" si="3"/>
        <v>0.2777728568150707</v>
      </c>
      <c r="N34" s="85">
        <v>109415170</v>
      </c>
      <c r="O34" s="86">
        <v>11190939</v>
      </c>
      <c r="P34" s="88">
        <f t="shared" si="4"/>
        <v>120606109</v>
      </c>
      <c r="Q34" s="105">
        <f t="shared" si="5"/>
        <v>0.311220851934095</v>
      </c>
      <c r="R34" s="85">
        <v>70776804</v>
      </c>
      <c r="S34" s="86">
        <v>8511304</v>
      </c>
      <c r="T34" s="88">
        <f t="shared" si="6"/>
        <v>79288108</v>
      </c>
      <c r="U34" s="105">
        <f t="shared" si="7"/>
        <v>0.20742278133851003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281297071</v>
      </c>
      <c r="AA34" s="88">
        <f t="shared" si="11"/>
        <v>26241294</v>
      </c>
      <c r="AB34" s="88">
        <f t="shared" si="12"/>
        <v>307538365</v>
      </c>
      <c r="AC34" s="105">
        <f t="shared" si="13"/>
        <v>0.8045401087966166</v>
      </c>
      <c r="AD34" s="85">
        <v>238742071</v>
      </c>
      <c r="AE34" s="86">
        <v>15386762</v>
      </c>
      <c r="AF34" s="88">
        <f t="shared" si="14"/>
        <v>254128833</v>
      </c>
      <c r="AG34" s="86">
        <v>354690238</v>
      </c>
      <c r="AH34" s="86">
        <v>354690238</v>
      </c>
      <c r="AI34" s="126">
        <v>69447370</v>
      </c>
      <c r="AJ34" s="127">
        <f t="shared" si="15"/>
        <v>0.19579724097171233</v>
      </c>
      <c r="AK34" s="128">
        <f t="shared" si="16"/>
        <v>-0.6880003458718122</v>
      </c>
    </row>
    <row r="35" spans="1:37" ht="12.75">
      <c r="A35" s="62" t="s">
        <v>112</v>
      </c>
      <c r="B35" s="63" t="s">
        <v>285</v>
      </c>
      <c r="C35" s="64" t="s">
        <v>286</v>
      </c>
      <c r="D35" s="85">
        <v>488031181</v>
      </c>
      <c r="E35" s="86">
        <v>270599750</v>
      </c>
      <c r="F35" s="87">
        <f t="shared" si="0"/>
        <v>758630931</v>
      </c>
      <c r="G35" s="85">
        <v>534033431</v>
      </c>
      <c r="H35" s="86">
        <v>269279519</v>
      </c>
      <c r="I35" s="87">
        <f t="shared" si="1"/>
        <v>803312950</v>
      </c>
      <c r="J35" s="85">
        <v>203786597</v>
      </c>
      <c r="K35" s="86">
        <v>86049024</v>
      </c>
      <c r="L35" s="88">
        <f t="shared" si="2"/>
        <v>289835621</v>
      </c>
      <c r="M35" s="105">
        <f t="shared" si="3"/>
        <v>0.3820508881940117</v>
      </c>
      <c r="N35" s="85">
        <v>191166324</v>
      </c>
      <c r="O35" s="86">
        <v>65557720</v>
      </c>
      <c r="P35" s="88">
        <f t="shared" si="4"/>
        <v>256724044</v>
      </c>
      <c r="Q35" s="105">
        <f t="shared" si="5"/>
        <v>0.33840439864690935</v>
      </c>
      <c r="R35" s="85">
        <v>126358450</v>
      </c>
      <c r="S35" s="86">
        <v>43408386</v>
      </c>
      <c r="T35" s="88">
        <f t="shared" si="6"/>
        <v>169766836</v>
      </c>
      <c r="U35" s="105">
        <f t="shared" si="7"/>
        <v>0.21133337387378107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521311371</v>
      </c>
      <c r="AA35" s="88">
        <f t="shared" si="11"/>
        <v>195015130</v>
      </c>
      <c r="AB35" s="88">
        <f t="shared" si="12"/>
        <v>716326501</v>
      </c>
      <c r="AC35" s="105">
        <f t="shared" si="13"/>
        <v>0.8917153657239062</v>
      </c>
      <c r="AD35" s="85">
        <v>295502417</v>
      </c>
      <c r="AE35" s="86">
        <v>134819927</v>
      </c>
      <c r="AF35" s="88">
        <f t="shared" si="14"/>
        <v>430322344</v>
      </c>
      <c r="AG35" s="86">
        <v>757115754</v>
      </c>
      <c r="AH35" s="86">
        <v>757115754</v>
      </c>
      <c r="AI35" s="126">
        <v>159382200</v>
      </c>
      <c r="AJ35" s="127">
        <f t="shared" si="15"/>
        <v>0.2105123280792279</v>
      </c>
      <c r="AK35" s="128">
        <f t="shared" si="16"/>
        <v>-0.6054891446677935</v>
      </c>
    </row>
    <row r="36" spans="1:37" ht="16.5">
      <c r="A36" s="65"/>
      <c r="B36" s="66" t="s">
        <v>287</v>
      </c>
      <c r="C36" s="67"/>
      <c r="D36" s="89">
        <f>SUM(D31:D35)</f>
        <v>1616138487</v>
      </c>
      <c r="E36" s="90">
        <f>SUM(E31:E35)</f>
        <v>504547396</v>
      </c>
      <c r="F36" s="91">
        <f t="shared" si="0"/>
        <v>2120685883</v>
      </c>
      <c r="G36" s="89">
        <f>SUM(G31:G35)</f>
        <v>1712336652</v>
      </c>
      <c r="H36" s="90">
        <f>SUM(H31:H35)</f>
        <v>594416731</v>
      </c>
      <c r="I36" s="91">
        <f t="shared" si="1"/>
        <v>2306753383</v>
      </c>
      <c r="J36" s="89">
        <f>SUM(J31:J35)</f>
        <v>587549130</v>
      </c>
      <c r="K36" s="90">
        <f>SUM(K31:K35)</f>
        <v>122676487</v>
      </c>
      <c r="L36" s="90">
        <f t="shared" si="2"/>
        <v>710225617</v>
      </c>
      <c r="M36" s="106">
        <f t="shared" si="3"/>
        <v>0.33490373218087766</v>
      </c>
      <c r="N36" s="89">
        <f>SUM(N31:N35)</f>
        <v>565506511</v>
      </c>
      <c r="O36" s="90">
        <f>SUM(O31:O35)</f>
        <v>137219430</v>
      </c>
      <c r="P36" s="90">
        <f t="shared" si="4"/>
        <v>702725941</v>
      </c>
      <c r="Q36" s="106">
        <f t="shared" si="5"/>
        <v>0.3313672933050783</v>
      </c>
      <c r="R36" s="89">
        <f>SUM(R31:R35)</f>
        <v>365120379</v>
      </c>
      <c r="S36" s="90">
        <f>SUM(S31:S35)</f>
        <v>94277993</v>
      </c>
      <c r="T36" s="90">
        <f t="shared" si="6"/>
        <v>459398372</v>
      </c>
      <c r="U36" s="106">
        <f t="shared" si="7"/>
        <v>0.1991536569906485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f t="shared" si="10"/>
        <v>1518176020</v>
      </c>
      <c r="AA36" s="90">
        <f t="shared" si="11"/>
        <v>354173910</v>
      </c>
      <c r="AB36" s="90">
        <f t="shared" si="12"/>
        <v>1872349930</v>
      </c>
      <c r="AC36" s="106">
        <f t="shared" si="13"/>
        <v>0.8116818832037235</v>
      </c>
      <c r="AD36" s="89">
        <f>SUM(AD31:AD35)</f>
        <v>1086208992</v>
      </c>
      <c r="AE36" s="90">
        <f>SUM(AE31:AE35)</f>
        <v>211598648</v>
      </c>
      <c r="AF36" s="90">
        <f t="shared" si="14"/>
        <v>1297807640</v>
      </c>
      <c r="AG36" s="90">
        <f>SUM(AG31:AG35)</f>
        <v>2055157028</v>
      </c>
      <c r="AH36" s="90">
        <f>SUM(AH31:AH35)</f>
        <v>2055157028</v>
      </c>
      <c r="AI36" s="91">
        <f>SUM(AI31:AI35)</f>
        <v>463836569</v>
      </c>
      <c r="AJ36" s="129">
        <f t="shared" si="15"/>
        <v>0.22569397991519313</v>
      </c>
      <c r="AK36" s="130">
        <f t="shared" si="16"/>
        <v>-0.6460196736089487</v>
      </c>
    </row>
    <row r="37" spans="1:37" ht="12.75">
      <c r="A37" s="62" t="s">
        <v>97</v>
      </c>
      <c r="B37" s="63" t="s">
        <v>65</v>
      </c>
      <c r="C37" s="64" t="s">
        <v>66</v>
      </c>
      <c r="D37" s="85">
        <v>2093603377</v>
      </c>
      <c r="E37" s="86">
        <v>173155</v>
      </c>
      <c r="F37" s="87">
        <f t="shared" si="0"/>
        <v>2093776532</v>
      </c>
      <c r="G37" s="85">
        <v>2131194317</v>
      </c>
      <c r="H37" s="86">
        <v>150337929</v>
      </c>
      <c r="I37" s="87">
        <f t="shared" si="1"/>
        <v>2281532246</v>
      </c>
      <c r="J37" s="85">
        <v>567410194</v>
      </c>
      <c r="K37" s="86">
        <v>11722719</v>
      </c>
      <c r="L37" s="88">
        <f t="shared" si="2"/>
        <v>579132913</v>
      </c>
      <c r="M37" s="105">
        <f t="shared" si="3"/>
        <v>0.27659728922780763</v>
      </c>
      <c r="N37" s="85">
        <v>599616492</v>
      </c>
      <c r="O37" s="86">
        <v>22011550</v>
      </c>
      <c r="P37" s="88">
        <f t="shared" si="4"/>
        <v>621628042</v>
      </c>
      <c r="Q37" s="105">
        <f t="shared" si="5"/>
        <v>0.29689321305278626</v>
      </c>
      <c r="R37" s="85">
        <v>482426092</v>
      </c>
      <c r="S37" s="86">
        <v>-13501008</v>
      </c>
      <c r="T37" s="88">
        <f t="shared" si="6"/>
        <v>468925084</v>
      </c>
      <c r="U37" s="105">
        <f t="shared" si="7"/>
        <v>0.2055307720599273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1649452778</v>
      </c>
      <c r="AA37" s="88">
        <f t="shared" si="11"/>
        <v>20233261</v>
      </c>
      <c r="AB37" s="88">
        <f t="shared" si="12"/>
        <v>1669686039</v>
      </c>
      <c r="AC37" s="105">
        <f t="shared" si="13"/>
        <v>0.7318266230632096</v>
      </c>
      <c r="AD37" s="85">
        <v>1514816175</v>
      </c>
      <c r="AE37" s="86">
        <v>60072879</v>
      </c>
      <c r="AF37" s="88">
        <f t="shared" si="14"/>
        <v>1574889054</v>
      </c>
      <c r="AG37" s="86">
        <v>1989058125</v>
      </c>
      <c r="AH37" s="86">
        <v>1989058125</v>
      </c>
      <c r="AI37" s="126">
        <v>631269592</v>
      </c>
      <c r="AJ37" s="127">
        <f t="shared" si="15"/>
        <v>0.3173711135264084</v>
      </c>
      <c r="AK37" s="128">
        <f t="shared" si="16"/>
        <v>-0.7022488137758052</v>
      </c>
    </row>
    <row r="38" spans="1:37" ht="12.75">
      <c r="A38" s="62" t="s">
        <v>97</v>
      </c>
      <c r="B38" s="63" t="s">
        <v>288</v>
      </c>
      <c r="C38" s="64" t="s">
        <v>289</v>
      </c>
      <c r="D38" s="85">
        <v>106236428</v>
      </c>
      <c r="E38" s="86">
        <v>12654459</v>
      </c>
      <c r="F38" s="87">
        <f t="shared" si="0"/>
        <v>118890887</v>
      </c>
      <c r="G38" s="85">
        <v>100246786</v>
      </c>
      <c r="H38" s="86">
        <v>14249500</v>
      </c>
      <c r="I38" s="87">
        <f t="shared" si="1"/>
        <v>114496286</v>
      </c>
      <c r="J38" s="85">
        <v>25832571</v>
      </c>
      <c r="K38" s="86">
        <v>10272728</v>
      </c>
      <c r="L38" s="88">
        <f t="shared" si="2"/>
        <v>36105299</v>
      </c>
      <c r="M38" s="105">
        <f t="shared" si="3"/>
        <v>0.3036843269577087</v>
      </c>
      <c r="N38" s="85">
        <v>11946712</v>
      </c>
      <c r="O38" s="86">
        <v>2198720</v>
      </c>
      <c r="P38" s="88">
        <f t="shared" si="4"/>
        <v>14145432</v>
      </c>
      <c r="Q38" s="105">
        <f t="shared" si="5"/>
        <v>0.11897826954558763</v>
      </c>
      <c r="R38" s="85">
        <v>11174132</v>
      </c>
      <c r="S38" s="86">
        <v>5061</v>
      </c>
      <c r="T38" s="88">
        <f t="shared" si="6"/>
        <v>11179193</v>
      </c>
      <c r="U38" s="105">
        <f t="shared" si="7"/>
        <v>0.09763804041643762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48953415</v>
      </c>
      <c r="AA38" s="88">
        <f t="shared" si="11"/>
        <v>12476509</v>
      </c>
      <c r="AB38" s="88">
        <f t="shared" si="12"/>
        <v>61429924</v>
      </c>
      <c r="AC38" s="105">
        <f t="shared" si="13"/>
        <v>0.536523289497792</v>
      </c>
      <c r="AD38" s="85">
        <v>158814550</v>
      </c>
      <c r="AE38" s="86">
        <v>962248319</v>
      </c>
      <c r="AF38" s="88">
        <f t="shared" si="14"/>
        <v>1121062869</v>
      </c>
      <c r="AG38" s="86">
        <v>108795099</v>
      </c>
      <c r="AH38" s="86">
        <v>108795099</v>
      </c>
      <c r="AI38" s="126">
        <v>240534452</v>
      </c>
      <c r="AJ38" s="127">
        <f t="shared" si="15"/>
        <v>2.210894187430263</v>
      </c>
      <c r="AK38" s="128">
        <f t="shared" si="16"/>
        <v>-0.9900280409697523</v>
      </c>
    </row>
    <row r="39" spans="1:37" ht="12.75">
      <c r="A39" s="62" t="s">
        <v>97</v>
      </c>
      <c r="B39" s="63" t="s">
        <v>290</v>
      </c>
      <c r="C39" s="64" t="s">
        <v>291</v>
      </c>
      <c r="D39" s="85">
        <v>150141347</v>
      </c>
      <c r="E39" s="86">
        <v>56445000</v>
      </c>
      <c r="F39" s="87">
        <f t="shared" si="0"/>
        <v>206586347</v>
      </c>
      <c r="G39" s="85">
        <v>164481407</v>
      </c>
      <c r="H39" s="86">
        <v>81138560</v>
      </c>
      <c r="I39" s="87">
        <f t="shared" si="1"/>
        <v>245619967</v>
      </c>
      <c r="J39" s="85">
        <v>54835977</v>
      </c>
      <c r="K39" s="86">
        <v>11757430</v>
      </c>
      <c r="L39" s="88">
        <f t="shared" si="2"/>
        <v>66593407</v>
      </c>
      <c r="M39" s="105">
        <f t="shared" si="3"/>
        <v>0.322351442711749</v>
      </c>
      <c r="N39" s="85">
        <v>50029086</v>
      </c>
      <c r="O39" s="86">
        <v>18238177</v>
      </c>
      <c r="P39" s="88">
        <f t="shared" si="4"/>
        <v>68267263</v>
      </c>
      <c r="Q39" s="105">
        <f t="shared" si="5"/>
        <v>0.33045389490332583</v>
      </c>
      <c r="R39" s="85">
        <v>48951688</v>
      </c>
      <c r="S39" s="86">
        <v>14345448</v>
      </c>
      <c r="T39" s="88">
        <f t="shared" si="6"/>
        <v>63297136</v>
      </c>
      <c r="U39" s="105">
        <f t="shared" si="7"/>
        <v>0.2577035441096692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153816751</v>
      </c>
      <c r="AA39" s="88">
        <f t="shared" si="11"/>
        <v>44341055</v>
      </c>
      <c r="AB39" s="88">
        <f t="shared" si="12"/>
        <v>198157806</v>
      </c>
      <c r="AC39" s="105">
        <f t="shared" si="13"/>
        <v>0.8067658685093789</v>
      </c>
      <c r="AD39" s="85">
        <v>119683487</v>
      </c>
      <c r="AE39" s="86">
        <v>38065453</v>
      </c>
      <c r="AF39" s="88">
        <f t="shared" si="14"/>
        <v>157748940</v>
      </c>
      <c r="AG39" s="86">
        <v>181052520</v>
      </c>
      <c r="AH39" s="86">
        <v>181052520</v>
      </c>
      <c r="AI39" s="126">
        <v>37086803</v>
      </c>
      <c r="AJ39" s="127">
        <f t="shared" si="15"/>
        <v>0.20484002652931868</v>
      </c>
      <c r="AK39" s="128">
        <f t="shared" si="16"/>
        <v>-0.5987476302534902</v>
      </c>
    </row>
    <row r="40" spans="1:37" ht="12.75">
      <c r="A40" s="62" t="s">
        <v>112</v>
      </c>
      <c r="B40" s="63" t="s">
        <v>292</v>
      </c>
      <c r="C40" s="64" t="s">
        <v>293</v>
      </c>
      <c r="D40" s="85">
        <v>224340074</v>
      </c>
      <c r="E40" s="86">
        <v>91017800</v>
      </c>
      <c r="F40" s="87">
        <f t="shared" si="0"/>
        <v>315357874</v>
      </c>
      <c r="G40" s="85">
        <v>228875577</v>
      </c>
      <c r="H40" s="86">
        <v>109269569</v>
      </c>
      <c r="I40" s="87">
        <f t="shared" si="1"/>
        <v>338145146</v>
      </c>
      <c r="J40" s="85">
        <v>87153467</v>
      </c>
      <c r="K40" s="86">
        <v>36249976</v>
      </c>
      <c r="L40" s="88">
        <f t="shared" si="2"/>
        <v>123403443</v>
      </c>
      <c r="M40" s="105">
        <f t="shared" si="3"/>
        <v>0.39131238879419894</v>
      </c>
      <c r="N40" s="85">
        <v>6630255</v>
      </c>
      <c r="O40" s="86">
        <v>39487019</v>
      </c>
      <c r="P40" s="88">
        <f t="shared" si="4"/>
        <v>46117274</v>
      </c>
      <c r="Q40" s="105">
        <f t="shared" si="5"/>
        <v>0.14623790240290624</v>
      </c>
      <c r="R40" s="85">
        <v>54084410</v>
      </c>
      <c r="S40" s="86">
        <v>10106202</v>
      </c>
      <c r="T40" s="88">
        <f t="shared" si="6"/>
        <v>64190612</v>
      </c>
      <c r="U40" s="105">
        <f t="shared" si="7"/>
        <v>0.1898315346510992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147868132</v>
      </c>
      <c r="AA40" s="88">
        <f t="shared" si="11"/>
        <v>85843197</v>
      </c>
      <c r="AB40" s="88">
        <f t="shared" si="12"/>
        <v>233711329</v>
      </c>
      <c r="AC40" s="105">
        <f t="shared" si="13"/>
        <v>0.6911568353549573</v>
      </c>
      <c r="AD40" s="85">
        <v>220638394</v>
      </c>
      <c r="AE40" s="86">
        <v>13909635</v>
      </c>
      <c r="AF40" s="88">
        <f t="shared" si="14"/>
        <v>234548029</v>
      </c>
      <c r="AG40" s="86">
        <v>295603361</v>
      </c>
      <c r="AH40" s="86">
        <v>295603361</v>
      </c>
      <c r="AI40" s="126">
        <v>52017721</v>
      </c>
      <c r="AJ40" s="127">
        <f t="shared" si="15"/>
        <v>0.1759713449266228</v>
      </c>
      <c r="AK40" s="128">
        <f t="shared" si="16"/>
        <v>-0.7263221001102508</v>
      </c>
    </row>
    <row r="41" spans="1:37" ht="16.5">
      <c r="A41" s="65"/>
      <c r="B41" s="66" t="s">
        <v>294</v>
      </c>
      <c r="C41" s="67"/>
      <c r="D41" s="89">
        <f>SUM(D37:D40)</f>
        <v>2574321226</v>
      </c>
      <c r="E41" s="90">
        <f>SUM(E37:E40)</f>
        <v>160290414</v>
      </c>
      <c r="F41" s="91">
        <f t="shared" si="0"/>
        <v>2734611640</v>
      </c>
      <c r="G41" s="89">
        <f>SUM(G37:G40)</f>
        <v>2624798087</v>
      </c>
      <c r="H41" s="90">
        <f>SUM(H37:H40)</f>
        <v>354995558</v>
      </c>
      <c r="I41" s="91">
        <f t="shared" si="1"/>
        <v>2979793645</v>
      </c>
      <c r="J41" s="89">
        <f>SUM(J37:J40)</f>
        <v>735232209</v>
      </c>
      <c r="K41" s="90">
        <f>SUM(K37:K40)</f>
        <v>70002853</v>
      </c>
      <c r="L41" s="90">
        <f t="shared" si="2"/>
        <v>805235062</v>
      </c>
      <c r="M41" s="106">
        <f t="shared" si="3"/>
        <v>0.29446048214729315</v>
      </c>
      <c r="N41" s="89">
        <f>SUM(N37:N40)</f>
        <v>668222545</v>
      </c>
      <c r="O41" s="90">
        <f>SUM(O37:O40)</f>
        <v>81935466</v>
      </c>
      <c r="P41" s="90">
        <f t="shared" si="4"/>
        <v>750158011</v>
      </c>
      <c r="Q41" s="106">
        <f t="shared" si="5"/>
        <v>0.2743197608125445</v>
      </c>
      <c r="R41" s="89">
        <f>SUM(R37:R40)</f>
        <v>596636322</v>
      </c>
      <c r="S41" s="90">
        <f>SUM(S37:S40)</f>
        <v>10955703</v>
      </c>
      <c r="T41" s="90">
        <f t="shared" si="6"/>
        <v>607592025</v>
      </c>
      <c r="U41" s="106">
        <f t="shared" si="7"/>
        <v>0.20390406094714655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f t="shared" si="10"/>
        <v>2000091076</v>
      </c>
      <c r="AA41" s="90">
        <f t="shared" si="11"/>
        <v>162894022</v>
      </c>
      <c r="AB41" s="90">
        <f t="shared" si="12"/>
        <v>2162985098</v>
      </c>
      <c r="AC41" s="106">
        <f t="shared" si="13"/>
        <v>0.7258841905476981</v>
      </c>
      <c r="AD41" s="89">
        <f>SUM(AD37:AD40)</f>
        <v>2013952606</v>
      </c>
      <c r="AE41" s="90">
        <f>SUM(AE37:AE40)</f>
        <v>1074296286</v>
      </c>
      <c r="AF41" s="90">
        <f t="shared" si="14"/>
        <v>3088248892</v>
      </c>
      <c r="AG41" s="90">
        <f>SUM(AG37:AG40)</f>
        <v>2574509105</v>
      </c>
      <c r="AH41" s="90">
        <f>SUM(AH37:AH40)</f>
        <v>2574509105</v>
      </c>
      <c r="AI41" s="91">
        <f>SUM(AI37:AI40)</f>
        <v>960908568</v>
      </c>
      <c r="AJ41" s="129">
        <f t="shared" si="15"/>
        <v>0.37323952987146264</v>
      </c>
      <c r="AK41" s="130">
        <f t="shared" si="16"/>
        <v>-0.8032567819990333</v>
      </c>
    </row>
    <row r="42" spans="1:37" ht="12.75">
      <c r="A42" s="62" t="s">
        <v>97</v>
      </c>
      <c r="B42" s="63" t="s">
        <v>295</v>
      </c>
      <c r="C42" s="64" t="s">
        <v>296</v>
      </c>
      <c r="D42" s="85">
        <v>159863000</v>
      </c>
      <c r="E42" s="86">
        <v>36052000</v>
      </c>
      <c r="F42" s="87">
        <f aca="true" t="shared" si="17" ref="F42:F74">$D42+$E42</f>
        <v>195915000</v>
      </c>
      <c r="G42" s="85">
        <v>174976000</v>
      </c>
      <c r="H42" s="86">
        <v>32272000</v>
      </c>
      <c r="I42" s="87">
        <f aca="true" t="shared" si="18" ref="I42:I74">$G42+$H42</f>
        <v>207248000</v>
      </c>
      <c r="J42" s="85">
        <v>54590778</v>
      </c>
      <c r="K42" s="86">
        <v>-273649025</v>
      </c>
      <c r="L42" s="88">
        <f aca="true" t="shared" si="19" ref="L42:L74">$J42+$K42</f>
        <v>-219058247</v>
      </c>
      <c r="M42" s="105">
        <f aca="true" t="shared" si="20" ref="M42:M74">IF($F42=0,0,$L42/$F42)</f>
        <v>-1.1181290202383687</v>
      </c>
      <c r="N42" s="85">
        <v>56892013</v>
      </c>
      <c r="O42" s="86">
        <v>8940277</v>
      </c>
      <c r="P42" s="88">
        <f aca="true" t="shared" si="21" ref="P42:P74">$N42+$O42</f>
        <v>65832290</v>
      </c>
      <c r="Q42" s="105">
        <f aca="true" t="shared" si="22" ref="Q42:Q74">IF($F42=0,0,$P42/$F42)</f>
        <v>0.3360247556338208</v>
      </c>
      <c r="R42" s="85">
        <v>36247603</v>
      </c>
      <c r="S42" s="86">
        <v>8652175</v>
      </c>
      <c r="T42" s="88">
        <f aca="true" t="shared" si="23" ref="T42:T74">$R42+$S42</f>
        <v>44899778</v>
      </c>
      <c r="U42" s="105">
        <f aca="true" t="shared" si="24" ref="U42:U74">IF($I42=0,0,$T42/$I42)</f>
        <v>0.21664758164131862</v>
      </c>
      <c r="V42" s="85">
        <v>0</v>
      </c>
      <c r="W42" s="86">
        <v>0</v>
      </c>
      <c r="X42" s="88">
        <f aca="true" t="shared" si="25" ref="X42:X74">$V42+$W42</f>
        <v>0</v>
      </c>
      <c r="Y42" s="105">
        <f aca="true" t="shared" si="26" ref="Y42:Y74">IF($I42=0,0,$X42/$I42)</f>
        <v>0</v>
      </c>
      <c r="Z42" s="125">
        <f aca="true" t="shared" si="27" ref="Z42:Z74">$J42+$N42+$R42</f>
        <v>147730394</v>
      </c>
      <c r="AA42" s="88">
        <f aca="true" t="shared" si="28" ref="AA42:AA74">$K42+$O42+$S42</f>
        <v>-256056573</v>
      </c>
      <c r="AB42" s="88">
        <f aca="true" t="shared" si="29" ref="AB42:AB74">$Z42+$AA42</f>
        <v>-108326179</v>
      </c>
      <c r="AC42" s="105">
        <f aca="true" t="shared" si="30" ref="AC42:AC74">IF($I42=0,0,$AB42/$I42)</f>
        <v>-0.5226886580328881</v>
      </c>
      <c r="AD42" s="85">
        <v>217357906</v>
      </c>
      <c r="AE42" s="86">
        <v>574518059</v>
      </c>
      <c r="AF42" s="88">
        <f aca="true" t="shared" si="31" ref="AF42:AF74">$AD42+$AE42</f>
        <v>791875965</v>
      </c>
      <c r="AG42" s="86">
        <v>162316801</v>
      </c>
      <c r="AH42" s="86">
        <v>162316801</v>
      </c>
      <c r="AI42" s="126">
        <v>37192850</v>
      </c>
      <c r="AJ42" s="127">
        <f aca="true" t="shared" si="32" ref="AJ42:AJ74">IF($AH42=0,0,$AI42/$AH42)</f>
        <v>0.22913740149425443</v>
      </c>
      <c r="AK42" s="128">
        <f aca="true" t="shared" si="33" ref="AK42:AK74">IF($AF42=0,0,(($T42/$AF42)-1))</f>
        <v>-0.9432994812514609</v>
      </c>
    </row>
    <row r="43" spans="1:37" ht="12.75">
      <c r="A43" s="62" t="s">
        <v>97</v>
      </c>
      <c r="B43" s="63" t="s">
        <v>297</v>
      </c>
      <c r="C43" s="64" t="s">
        <v>298</v>
      </c>
      <c r="D43" s="85">
        <v>303261590</v>
      </c>
      <c r="E43" s="86">
        <v>41911748</v>
      </c>
      <c r="F43" s="87">
        <f t="shared" si="17"/>
        <v>345173338</v>
      </c>
      <c r="G43" s="85">
        <v>332083300</v>
      </c>
      <c r="H43" s="86">
        <v>69096359</v>
      </c>
      <c r="I43" s="87">
        <f t="shared" si="18"/>
        <v>401179659</v>
      </c>
      <c r="J43" s="85">
        <v>24903962</v>
      </c>
      <c r="K43" s="86">
        <v>6006229</v>
      </c>
      <c r="L43" s="88">
        <f t="shared" si="19"/>
        <v>30910191</v>
      </c>
      <c r="M43" s="105">
        <f t="shared" si="20"/>
        <v>0.0895497641245976</v>
      </c>
      <c r="N43" s="85">
        <v>34109016</v>
      </c>
      <c r="O43" s="86">
        <v>8108085</v>
      </c>
      <c r="P43" s="88">
        <f t="shared" si="21"/>
        <v>42217101</v>
      </c>
      <c r="Q43" s="105">
        <f t="shared" si="22"/>
        <v>0.12230695813475605</v>
      </c>
      <c r="R43" s="85">
        <v>231782281</v>
      </c>
      <c r="S43" s="86">
        <v>19707808</v>
      </c>
      <c r="T43" s="88">
        <f t="shared" si="23"/>
        <v>251490089</v>
      </c>
      <c r="U43" s="105">
        <f t="shared" si="24"/>
        <v>0.6268764713217925</v>
      </c>
      <c r="V43" s="85">
        <v>0</v>
      </c>
      <c r="W43" s="86">
        <v>0</v>
      </c>
      <c r="X43" s="88">
        <f t="shared" si="25"/>
        <v>0</v>
      </c>
      <c r="Y43" s="105">
        <f t="shared" si="26"/>
        <v>0</v>
      </c>
      <c r="Z43" s="125">
        <f t="shared" si="27"/>
        <v>290795259</v>
      </c>
      <c r="AA43" s="88">
        <f t="shared" si="28"/>
        <v>33822122</v>
      </c>
      <c r="AB43" s="88">
        <f t="shared" si="29"/>
        <v>324617381</v>
      </c>
      <c r="AC43" s="105">
        <f t="shared" si="30"/>
        <v>0.8091571287765614</v>
      </c>
      <c r="AD43" s="85">
        <v>0</v>
      </c>
      <c r="AE43" s="86">
        <v>0</v>
      </c>
      <c r="AF43" s="88">
        <f t="shared" si="31"/>
        <v>0</v>
      </c>
      <c r="AG43" s="86">
        <v>0</v>
      </c>
      <c r="AH43" s="86">
        <v>0</v>
      </c>
      <c r="AI43" s="126">
        <v>0</v>
      </c>
      <c r="AJ43" s="127">
        <f t="shared" si="32"/>
        <v>0</v>
      </c>
      <c r="AK43" s="128">
        <f t="shared" si="33"/>
        <v>0</v>
      </c>
    </row>
    <row r="44" spans="1:37" ht="12.75">
      <c r="A44" s="62" t="s">
        <v>97</v>
      </c>
      <c r="B44" s="63" t="s">
        <v>299</v>
      </c>
      <c r="C44" s="64" t="s">
        <v>300</v>
      </c>
      <c r="D44" s="85">
        <v>565392762</v>
      </c>
      <c r="E44" s="86">
        <v>57771800</v>
      </c>
      <c r="F44" s="87">
        <f t="shared" si="17"/>
        <v>623164562</v>
      </c>
      <c r="G44" s="85">
        <v>595086762</v>
      </c>
      <c r="H44" s="86">
        <v>47167000</v>
      </c>
      <c r="I44" s="87">
        <f t="shared" si="18"/>
        <v>642253762</v>
      </c>
      <c r="J44" s="85">
        <v>176184932</v>
      </c>
      <c r="K44" s="86">
        <v>8252869</v>
      </c>
      <c r="L44" s="88">
        <f t="shared" si="19"/>
        <v>184437801</v>
      </c>
      <c r="M44" s="105">
        <f t="shared" si="20"/>
        <v>0.29596965592533164</v>
      </c>
      <c r="N44" s="85">
        <v>191842384</v>
      </c>
      <c r="O44" s="86">
        <v>14482860</v>
      </c>
      <c r="P44" s="88">
        <f t="shared" si="21"/>
        <v>206325244</v>
      </c>
      <c r="Q44" s="105">
        <f t="shared" si="22"/>
        <v>0.3310927106281759</v>
      </c>
      <c r="R44" s="85">
        <v>141459045</v>
      </c>
      <c r="S44" s="86">
        <v>10618357</v>
      </c>
      <c r="T44" s="88">
        <f t="shared" si="23"/>
        <v>152077402</v>
      </c>
      <c r="U44" s="105">
        <f t="shared" si="24"/>
        <v>0.2367870941330508</v>
      </c>
      <c r="V44" s="85">
        <v>0</v>
      </c>
      <c r="W44" s="86">
        <v>0</v>
      </c>
      <c r="X44" s="88">
        <f t="shared" si="25"/>
        <v>0</v>
      </c>
      <c r="Y44" s="105">
        <f t="shared" si="26"/>
        <v>0</v>
      </c>
      <c r="Z44" s="125">
        <f t="shared" si="27"/>
        <v>509486361</v>
      </c>
      <c r="AA44" s="88">
        <f t="shared" si="28"/>
        <v>33354086</v>
      </c>
      <c r="AB44" s="88">
        <f t="shared" si="29"/>
        <v>542840447</v>
      </c>
      <c r="AC44" s="105">
        <f t="shared" si="30"/>
        <v>0.8452117825041249</v>
      </c>
      <c r="AD44" s="85">
        <v>455153472</v>
      </c>
      <c r="AE44" s="86">
        <v>15523174</v>
      </c>
      <c r="AF44" s="88">
        <f t="shared" si="31"/>
        <v>470676646</v>
      </c>
      <c r="AG44" s="86">
        <v>554734397</v>
      </c>
      <c r="AH44" s="86">
        <v>554734397</v>
      </c>
      <c r="AI44" s="126">
        <v>151916254</v>
      </c>
      <c r="AJ44" s="127">
        <f t="shared" si="32"/>
        <v>0.2738540368536044</v>
      </c>
      <c r="AK44" s="128">
        <f t="shared" si="33"/>
        <v>-0.6768962231450931</v>
      </c>
    </row>
    <row r="45" spans="1:37" ht="12.75">
      <c r="A45" s="62" t="s">
        <v>97</v>
      </c>
      <c r="B45" s="63" t="s">
        <v>301</v>
      </c>
      <c r="C45" s="64" t="s">
        <v>302</v>
      </c>
      <c r="D45" s="85">
        <v>207683720</v>
      </c>
      <c r="E45" s="86">
        <v>33304300</v>
      </c>
      <c r="F45" s="87">
        <f t="shared" si="17"/>
        <v>240988020</v>
      </c>
      <c r="G45" s="85">
        <v>236530720</v>
      </c>
      <c r="H45" s="86">
        <v>40923550</v>
      </c>
      <c r="I45" s="87">
        <f t="shared" si="18"/>
        <v>277454270</v>
      </c>
      <c r="J45" s="85">
        <v>94442868</v>
      </c>
      <c r="K45" s="86">
        <v>5648027</v>
      </c>
      <c r="L45" s="88">
        <f t="shared" si="19"/>
        <v>100090895</v>
      </c>
      <c r="M45" s="105">
        <f t="shared" si="20"/>
        <v>0.4153355631537203</v>
      </c>
      <c r="N45" s="85">
        <v>87490919</v>
      </c>
      <c r="O45" s="86">
        <v>6862970</v>
      </c>
      <c r="P45" s="88">
        <f t="shared" si="21"/>
        <v>94353889</v>
      </c>
      <c r="Q45" s="105">
        <f t="shared" si="22"/>
        <v>0.39152937560962575</v>
      </c>
      <c r="R45" s="85">
        <v>47912154</v>
      </c>
      <c r="S45" s="86">
        <v>10093515</v>
      </c>
      <c r="T45" s="88">
        <f t="shared" si="23"/>
        <v>58005669</v>
      </c>
      <c r="U45" s="105">
        <f t="shared" si="24"/>
        <v>0.20906389006015297</v>
      </c>
      <c r="V45" s="85">
        <v>0</v>
      </c>
      <c r="W45" s="86">
        <v>0</v>
      </c>
      <c r="X45" s="88">
        <f t="shared" si="25"/>
        <v>0</v>
      </c>
      <c r="Y45" s="105">
        <f t="shared" si="26"/>
        <v>0</v>
      </c>
      <c r="Z45" s="125">
        <f t="shared" si="27"/>
        <v>229845941</v>
      </c>
      <c r="AA45" s="88">
        <f t="shared" si="28"/>
        <v>22604512</v>
      </c>
      <c r="AB45" s="88">
        <f t="shared" si="29"/>
        <v>252450453</v>
      </c>
      <c r="AC45" s="105">
        <f t="shared" si="30"/>
        <v>0.9098813040433654</v>
      </c>
      <c r="AD45" s="85">
        <v>190411436</v>
      </c>
      <c r="AE45" s="86">
        <v>22502759</v>
      </c>
      <c r="AF45" s="88">
        <f t="shared" si="31"/>
        <v>212914195</v>
      </c>
      <c r="AG45" s="86">
        <v>236196246</v>
      </c>
      <c r="AH45" s="86">
        <v>236196246</v>
      </c>
      <c r="AI45" s="126">
        <v>51528994</v>
      </c>
      <c r="AJ45" s="127">
        <f t="shared" si="32"/>
        <v>0.21816178230029956</v>
      </c>
      <c r="AK45" s="128">
        <f t="shared" si="33"/>
        <v>-0.7275631669368029</v>
      </c>
    </row>
    <row r="46" spans="1:37" ht="12.75">
      <c r="A46" s="62" t="s">
        <v>97</v>
      </c>
      <c r="B46" s="63" t="s">
        <v>303</v>
      </c>
      <c r="C46" s="64" t="s">
        <v>304</v>
      </c>
      <c r="D46" s="85">
        <v>385808859</v>
      </c>
      <c r="E46" s="86">
        <v>15525275</v>
      </c>
      <c r="F46" s="87">
        <f t="shared" si="17"/>
        <v>401334134</v>
      </c>
      <c r="G46" s="85">
        <v>421385179</v>
      </c>
      <c r="H46" s="86">
        <v>48103502</v>
      </c>
      <c r="I46" s="87">
        <f t="shared" si="18"/>
        <v>469488681</v>
      </c>
      <c r="J46" s="85">
        <v>163138294</v>
      </c>
      <c r="K46" s="86">
        <v>-16047954</v>
      </c>
      <c r="L46" s="88">
        <f t="shared" si="19"/>
        <v>147090340</v>
      </c>
      <c r="M46" s="105">
        <f t="shared" si="20"/>
        <v>0.36650343825476855</v>
      </c>
      <c r="N46" s="85">
        <v>90546172</v>
      </c>
      <c r="O46" s="86">
        <v>15250555</v>
      </c>
      <c r="P46" s="88">
        <f t="shared" si="21"/>
        <v>105796727</v>
      </c>
      <c r="Q46" s="105">
        <f t="shared" si="22"/>
        <v>0.26361258123137865</v>
      </c>
      <c r="R46" s="85">
        <v>104631524</v>
      </c>
      <c r="S46" s="86">
        <v>25887438</v>
      </c>
      <c r="T46" s="88">
        <f t="shared" si="23"/>
        <v>130518962</v>
      </c>
      <c r="U46" s="105">
        <f t="shared" si="24"/>
        <v>0.27800236146694235</v>
      </c>
      <c r="V46" s="85">
        <v>0</v>
      </c>
      <c r="W46" s="86">
        <v>0</v>
      </c>
      <c r="X46" s="88">
        <f t="shared" si="25"/>
        <v>0</v>
      </c>
      <c r="Y46" s="105">
        <f t="shared" si="26"/>
        <v>0</v>
      </c>
      <c r="Z46" s="125">
        <f t="shared" si="27"/>
        <v>358315990</v>
      </c>
      <c r="AA46" s="88">
        <f t="shared" si="28"/>
        <v>25090039</v>
      </c>
      <c r="AB46" s="88">
        <f t="shared" si="29"/>
        <v>383406029</v>
      </c>
      <c r="AC46" s="105">
        <f t="shared" si="30"/>
        <v>0.8166459480628032</v>
      </c>
      <c r="AD46" s="85">
        <v>273586392</v>
      </c>
      <c r="AE46" s="86">
        <v>15789859</v>
      </c>
      <c r="AF46" s="88">
        <f t="shared" si="31"/>
        <v>289376251</v>
      </c>
      <c r="AG46" s="86">
        <v>388788806</v>
      </c>
      <c r="AH46" s="86">
        <v>388788806</v>
      </c>
      <c r="AI46" s="126">
        <v>24108529</v>
      </c>
      <c r="AJ46" s="127">
        <f t="shared" si="32"/>
        <v>0.062009318755952045</v>
      </c>
      <c r="AK46" s="128">
        <f t="shared" si="33"/>
        <v>-0.5489645002001218</v>
      </c>
    </row>
    <row r="47" spans="1:37" ht="12.75">
      <c r="A47" s="62" t="s">
        <v>112</v>
      </c>
      <c r="B47" s="63" t="s">
        <v>305</v>
      </c>
      <c r="C47" s="64" t="s">
        <v>306</v>
      </c>
      <c r="D47" s="85">
        <v>573928445</v>
      </c>
      <c r="E47" s="86">
        <v>454134250</v>
      </c>
      <c r="F47" s="87">
        <f t="shared" si="17"/>
        <v>1028062695</v>
      </c>
      <c r="G47" s="85">
        <v>637051445</v>
      </c>
      <c r="H47" s="86">
        <v>415564250</v>
      </c>
      <c r="I47" s="87">
        <f t="shared" si="18"/>
        <v>1052615695</v>
      </c>
      <c r="J47" s="85">
        <v>239773222</v>
      </c>
      <c r="K47" s="86">
        <v>114428655</v>
      </c>
      <c r="L47" s="88">
        <f t="shared" si="19"/>
        <v>354201877</v>
      </c>
      <c r="M47" s="105">
        <f t="shared" si="20"/>
        <v>0.34453334288138915</v>
      </c>
      <c r="N47" s="85">
        <v>14142353</v>
      </c>
      <c r="O47" s="86">
        <v>136841233</v>
      </c>
      <c r="P47" s="88">
        <f t="shared" si="21"/>
        <v>150983586</v>
      </c>
      <c r="Q47" s="105">
        <f t="shared" si="22"/>
        <v>0.1468622358678232</v>
      </c>
      <c r="R47" s="85">
        <v>234521977</v>
      </c>
      <c r="S47" s="86">
        <v>59955704</v>
      </c>
      <c r="T47" s="88">
        <f t="shared" si="23"/>
        <v>294477681</v>
      </c>
      <c r="U47" s="105">
        <f t="shared" si="24"/>
        <v>0.2797580184285586</v>
      </c>
      <c r="V47" s="85">
        <v>0</v>
      </c>
      <c r="W47" s="86">
        <v>0</v>
      </c>
      <c r="X47" s="88">
        <f t="shared" si="25"/>
        <v>0</v>
      </c>
      <c r="Y47" s="105">
        <f t="shared" si="26"/>
        <v>0</v>
      </c>
      <c r="Z47" s="125">
        <f t="shared" si="27"/>
        <v>488437552</v>
      </c>
      <c r="AA47" s="88">
        <f t="shared" si="28"/>
        <v>311225592</v>
      </c>
      <c r="AB47" s="88">
        <f t="shared" si="29"/>
        <v>799663144</v>
      </c>
      <c r="AC47" s="105">
        <f t="shared" si="30"/>
        <v>0.7596914503540629</v>
      </c>
      <c r="AD47" s="85">
        <v>525615969</v>
      </c>
      <c r="AE47" s="86">
        <v>331528420</v>
      </c>
      <c r="AF47" s="88">
        <f t="shared" si="31"/>
        <v>857144389</v>
      </c>
      <c r="AG47" s="86">
        <v>992503431</v>
      </c>
      <c r="AH47" s="86">
        <v>992503431</v>
      </c>
      <c r="AI47" s="126">
        <v>216928840</v>
      </c>
      <c r="AJ47" s="127">
        <f t="shared" si="32"/>
        <v>0.21856734518432108</v>
      </c>
      <c r="AK47" s="128">
        <f t="shared" si="33"/>
        <v>-0.6564433194930475</v>
      </c>
    </row>
    <row r="48" spans="1:37" ht="16.5">
      <c r="A48" s="65"/>
      <c r="B48" s="66" t="s">
        <v>307</v>
      </c>
      <c r="C48" s="67"/>
      <c r="D48" s="89">
        <f>SUM(D42:D47)</f>
        <v>2195938376</v>
      </c>
      <c r="E48" s="90">
        <f>SUM(E42:E47)</f>
        <v>638699373</v>
      </c>
      <c r="F48" s="91">
        <f t="shared" si="17"/>
        <v>2834637749</v>
      </c>
      <c r="G48" s="89">
        <f>SUM(G42:G47)</f>
        <v>2397113406</v>
      </c>
      <c r="H48" s="90">
        <f>SUM(H42:H47)</f>
        <v>653126661</v>
      </c>
      <c r="I48" s="91">
        <f t="shared" si="18"/>
        <v>3050240067</v>
      </c>
      <c r="J48" s="89">
        <f>SUM(J42:J47)</f>
        <v>753034056</v>
      </c>
      <c r="K48" s="90">
        <f>SUM(K42:K47)</f>
        <v>-155361199</v>
      </c>
      <c r="L48" s="90">
        <f t="shared" si="19"/>
        <v>597672857</v>
      </c>
      <c r="M48" s="106">
        <f t="shared" si="20"/>
        <v>0.2108462914567642</v>
      </c>
      <c r="N48" s="89">
        <f>SUM(N42:N47)</f>
        <v>475022857</v>
      </c>
      <c r="O48" s="90">
        <f>SUM(O42:O47)</f>
        <v>190485980</v>
      </c>
      <c r="P48" s="90">
        <f t="shared" si="21"/>
        <v>665508837</v>
      </c>
      <c r="Q48" s="106">
        <f t="shared" si="22"/>
        <v>0.2347773846004758</v>
      </c>
      <c r="R48" s="89">
        <f>SUM(R42:R47)</f>
        <v>796554584</v>
      </c>
      <c r="S48" s="90">
        <f>SUM(S42:S47)</f>
        <v>134914997</v>
      </c>
      <c r="T48" s="90">
        <f t="shared" si="23"/>
        <v>931469581</v>
      </c>
      <c r="U48" s="106">
        <f t="shared" si="24"/>
        <v>0.30537582634147464</v>
      </c>
      <c r="V48" s="89">
        <f>SUM(V42:V47)</f>
        <v>0</v>
      </c>
      <c r="W48" s="90">
        <f>SUM(W42:W47)</f>
        <v>0</v>
      </c>
      <c r="X48" s="90">
        <f t="shared" si="25"/>
        <v>0</v>
      </c>
      <c r="Y48" s="106">
        <f t="shared" si="26"/>
        <v>0</v>
      </c>
      <c r="Z48" s="89">
        <f t="shared" si="27"/>
        <v>2024611497</v>
      </c>
      <c r="AA48" s="90">
        <f t="shared" si="28"/>
        <v>170039778</v>
      </c>
      <c r="AB48" s="90">
        <f t="shared" si="29"/>
        <v>2194651275</v>
      </c>
      <c r="AC48" s="106">
        <f t="shared" si="30"/>
        <v>0.7195011627915908</v>
      </c>
      <c r="AD48" s="89">
        <f>SUM(AD42:AD47)</f>
        <v>1662125175</v>
      </c>
      <c r="AE48" s="90">
        <f>SUM(AE42:AE47)</f>
        <v>959862271</v>
      </c>
      <c r="AF48" s="90">
        <f t="shared" si="31"/>
        <v>2621987446</v>
      </c>
      <c r="AG48" s="90">
        <f>SUM(AG42:AG47)</f>
        <v>2334539681</v>
      </c>
      <c r="AH48" s="90">
        <f>SUM(AH42:AH47)</f>
        <v>2334539681</v>
      </c>
      <c r="AI48" s="91">
        <f>SUM(AI42:AI47)</f>
        <v>481675467</v>
      </c>
      <c r="AJ48" s="129">
        <f t="shared" si="32"/>
        <v>0.2063256713604775</v>
      </c>
      <c r="AK48" s="130">
        <f t="shared" si="33"/>
        <v>-0.6447467426203688</v>
      </c>
    </row>
    <row r="49" spans="1:37" ht="12.75">
      <c r="A49" s="62" t="s">
        <v>97</v>
      </c>
      <c r="B49" s="63" t="s">
        <v>308</v>
      </c>
      <c r="C49" s="64" t="s">
        <v>309</v>
      </c>
      <c r="D49" s="85">
        <v>227115977</v>
      </c>
      <c r="E49" s="86">
        <v>41600000</v>
      </c>
      <c r="F49" s="87">
        <f t="shared" si="17"/>
        <v>268715977</v>
      </c>
      <c r="G49" s="85">
        <v>250404607</v>
      </c>
      <c r="H49" s="86">
        <v>71672069</v>
      </c>
      <c r="I49" s="87">
        <f t="shared" si="18"/>
        <v>322076676</v>
      </c>
      <c r="J49" s="85">
        <v>88254266</v>
      </c>
      <c r="K49" s="86">
        <v>5404228</v>
      </c>
      <c r="L49" s="88">
        <f t="shared" si="19"/>
        <v>93658494</v>
      </c>
      <c r="M49" s="105">
        <f t="shared" si="20"/>
        <v>0.34854084615891673</v>
      </c>
      <c r="N49" s="85">
        <v>100271943</v>
      </c>
      <c r="O49" s="86">
        <v>15710591</v>
      </c>
      <c r="P49" s="88">
        <f t="shared" si="21"/>
        <v>115982534</v>
      </c>
      <c r="Q49" s="105">
        <f t="shared" si="22"/>
        <v>0.4316175587877307</v>
      </c>
      <c r="R49" s="85">
        <v>54486379</v>
      </c>
      <c r="S49" s="86">
        <v>18108629</v>
      </c>
      <c r="T49" s="88">
        <f t="shared" si="23"/>
        <v>72595008</v>
      </c>
      <c r="U49" s="105">
        <f t="shared" si="24"/>
        <v>0.22539666299834762</v>
      </c>
      <c r="V49" s="85">
        <v>0</v>
      </c>
      <c r="W49" s="86">
        <v>0</v>
      </c>
      <c r="X49" s="88">
        <f t="shared" si="25"/>
        <v>0</v>
      </c>
      <c r="Y49" s="105">
        <f t="shared" si="26"/>
        <v>0</v>
      </c>
      <c r="Z49" s="125">
        <f t="shared" si="27"/>
        <v>243012588</v>
      </c>
      <c r="AA49" s="88">
        <f t="shared" si="28"/>
        <v>39223448</v>
      </c>
      <c r="AB49" s="88">
        <f t="shared" si="29"/>
        <v>282236036</v>
      </c>
      <c r="AC49" s="105">
        <f t="shared" si="30"/>
        <v>0.8763007601332796</v>
      </c>
      <c r="AD49" s="85">
        <v>195999982</v>
      </c>
      <c r="AE49" s="86">
        <v>16368223</v>
      </c>
      <c r="AF49" s="88">
        <f t="shared" si="31"/>
        <v>212368205</v>
      </c>
      <c r="AG49" s="86">
        <v>265083756</v>
      </c>
      <c r="AH49" s="86">
        <v>265083756</v>
      </c>
      <c r="AI49" s="126">
        <v>59996393</v>
      </c>
      <c r="AJ49" s="127">
        <f t="shared" si="32"/>
        <v>0.2263299490897511</v>
      </c>
      <c r="AK49" s="128">
        <f t="shared" si="33"/>
        <v>-0.6581644224944125</v>
      </c>
    </row>
    <row r="50" spans="1:37" ht="12.75">
      <c r="A50" s="62" t="s">
        <v>97</v>
      </c>
      <c r="B50" s="63" t="s">
        <v>310</v>
      </c>
      <c r="C50" s="64" t="s">
        <v>311</v>
      </c>
      <c r="D50" s="85">
        <v>258293000</v>
      </c>
      <c r="E50" s="86">
        <v>47566407</v>
      </c>
      <c r="F50" s="87">
        <f t="shared" si="17"/>
        <v>305859407</v>
      </c>
      <c r="G50" s="85">
        <v>298633467</v>
      </c>
      <c r="H50" s="86">
        <v>34617571</v>
      </c>
      <c r="I50" s="87">
        <f t="shared" si="18"/>
        <v>333251038</v>
      </c>
      <c r="J50" s="85">
        <v>106084065</v>
      </c>
      <c r="K50" s="86">
        <v>5724595</v>
      </c>
      <c r="L50" s="88">
        <f t="shared" si="19"/>
        <v>111808660</v>
      </c>
      <c r="M50" s="105">
        <f t="shared" si="20"/>
        <v>0.36555573391273855</v>
      </c>
      <c r="N50" s="85">
        <v>116140222</v>
      </c>
      <c r="O50" s="86">
        <v>10045013</v>
      </c>
      <c r="P50" s="88">
        <f t="shared" si="21"/>
        <v>126185235</v>
      </c>
      <c r="Q50" s="105">
        <f t="shared" si="22"/>
        <v>0.4125596012811206</v>
      </c>
      <c r="R50" s="85">
        <v>63299327</v>
      </c>
      <c r="S50" s="86">
        <v>10279056</v>
      </c>
      <c r="T50" s="88">
        <f t="shared" si="23"/>
        <v>73578383</v>
      </c>
      <c r="U50" s="105">
        <f t="shared" si="24"/>
        <v>0.2207896588757212</v>
      </c>
      <c r="V50" s="85">
        <v>0</v>
      </c>
      <c r="W50" s="86">
        <v>0</v>
      </c>
      <c r="X50" s="88">
        <f t="shared" si="25"/>
        <v>0</v>
      </c>
      <c r="Y50" s="105">
        <f t="shared" si="26"/>
        <v>0</v>
      </c>
      <c r="Z50" s="125">
        <f t="shared" si="27"/>
        <v>285523614</v>
      </c>
      <c r="AA50" s="88">
        <f t="shared" si="28"/>
        <v>26048664</v>
      </c>
      <c r="AB50" s="88">
        <f t="shared" si="29"/>
        <v>311572278</v>
      </c>
      <c r="AC50" s="105">
        <f t="shared" si="30"/>
        <v>0.9349476594878603</v>
      </c>
      <c r="AD50" s="85">
        <v>218700654</v>
      </c>
      <c r="AE50" s="86">
        <v>21127462</v>
      </c>
      <c r="AF50" s="88">
        <f t="shared" si="31"/>
        <v>239828116</v>
      </c>
      <c r="AG50" s="86">
        <v>276358675</v>
      </c>
      <c r="AH50" s="86">
        <v>276358675</v>
      </c>
      <c r="AI50" s="126">
        <v>69616767</v>
      </c>
      <c r="AJ50" s="127">
        <f t="shared" si="32"/>
        <v>0.2519072976449898</v>
      </c>
      <c r="AK50" s="128">
        <f t="shared" si="33"/>
        <v>-0.6932036817568128</v>
      </c>
    </row>
    <row r="51" spans="1:37" ht="12.75">
      <c r="A51" s="62" t="s">
        <v>97</v>
      </c>
      <c r="B51" s="63" t="s">
        <v>312</v>
      </c>
      <c r="C51" s="64" t="s">
        <v>313</v>
      </c>
      <c r="D51" s="85">
        <v>252051555</v>
      </c>
      <c r="E51" s="86">
        <v>40163565</v>
      </c>
      <c r="F51" s="87">
        <f t="shared" si="17"/>
        <v>292215120</v>
      </c>
      <c r="G51" s="85">
        <v>312458857</v>
      </c>
      <c r="H51" s="86">
        <v>34969580</v>
      </c>
      <c r="I51" s="87">
        <f t="shared" si="18"/>
        <v>347428437</v>
      </c>
      <c r="J51" s="85">
        <v>192851441</v>
      </c>
      <c r="K51" s="86">
        <v>7869670</v>
      </c>
      <c r="L51" s="88">
        <f t="shared" si="19"/>
        <v>200721111</v>
      </c>
      <c r="M51" s="105">
        <f t="shared" si="20"/>
        <v>0.6868950210379258</v>
      </c>
      <c r="N51" s="85">
        <v>107359454</v>
      </c>
      <c r="O51" s="86">
        <v>8181456</v>
      </c>
      <c r="P51" s="88">
        <f t="shared" si="21"/>
        <v>115540910</v>
      </c>
      <c r="Q51" s="105">
        <f t="shared" si="22"/>
        <v>0.3953967542815717</v>
      </c>
      <c r="R51" s="85">
        <v>65622720</v>
      </c>
      <c r="S51" s="86">
        <v>8318049</v>
      </c>
      <c r="T51" s="88">
        <f t="shared" si="23"/>
        <v>73940769</v>
      </c>
      <c r="U51" s="105">
        <f t="shared" si="24"/>
        <v>0.21282301943522258</v>
      </c>
      <c r="V51" s="85">
        <v>0</v>
      </c>
      <c r="W51" s="86">
        <v>0</v>
      </c>
      <c r="X51" s="88">
        <f t="shared" si="25"/>
        <v>0</v>
      </c>
      <c r="Y51" s="105">
        <f t="shared" si="26"/>
        <v>0</v>
      </c>
      <c r="Z51" s="125">
        <f t="shared" si="27"/>
        <v>365833615</v>
      </c>
      <c r="AA51" s="88">
        <f t="shared" si="28"/>
        <v>24369175</v>
      </c>
      <c r="AB51" s="88">
        <f t="shared" si="29"/>
        <v>390202790</v>
      </c>
      <c r="AC51" s="105">
        <f t="shared" si="30"/>
        <v>1.1231170176205236</v>
      </c>
      <c r="AD51" s="85">
        <v>233175183</v>
      </c>
      <c r="AE51" s="86">
        <v>505058924</v>
      </c>
      <c r="AF51" s="88">
        <f t="shared" si="31"/>
        <v>738234107</v>
      </c>
      <c r="AG51" s="86">
        <v>361183238</v>
      </c>
      <c r="AH51" s="86">
        <v>361183238</v>
      </c>
      <c r="AI51" s="126">
        <v>61213253</v>
      </c>
      <c r="AJ51" s="127">
        <f t="shared" si="32"/>
        <v>0.16947977248047152</v>
      </c>
      <c r="AK51" s="128">
        <f t="shared" si="33"/>
        <v>-0.8998410283419755</v>
      </c>
    </row>
    <row r="52" spans="1:37" ht="12.75">
      <c r="A52" s="62" t="s">
        <v>97</v>
      </c>
      <c r="B52" s="63" t="s">
        <v>314</v>
      </c>
      <c r="C52" s="64" t="s">
        <v>315</v>
      </c>
      <c r="D52" s="85">
        <v>158821643</v>
      </c>
      <c r="E52" s="86">
        <v>31039000</v>
      </c>
      <c r="F52" s="87">
        <f t="shared" si="17"/>
        <v>189860643</v>
      </c>
      <c r="G52" s="85">
        <v>188854906</v>
      </c>
      <c r="H52" s="86">
        <v>35977350</v>
      </c>
      <c r="I52" s="87">
        <f t="shared" si="18"/>
        <v>224832256</v>
      </c>
      <c r="J52" s="85">
        <v>72578303</v>
      </c>
      <c r="K52" s="86">
        <v>-332945915</v>
      </c>
      <c r="L52" s="88">
        <f t="shared" si="19"/>
        <v>-260367612</v>
      </c>
      <c r="M52" s="105">
        <f t="shared" si="20"/>
        <v>-1.3713616886886872</v>
      </c>
      <c r="N52" s="85">
        <v>47878500</v>
      </c>
      <c r="O52" s="86">
        <v>6642300</v>
      </c>
      <c r="P52" s="88">
        <f t="shared" si="21"/>
        <v>54520800</v>
      </c>
      <c r="Q52" s="105">
        <f t="shared" si="22"/>
        <v>0.2871622003302707</v>
      </c>
      <c r="R52" s="85">
        <v>54219126</v>
      </c>
      <c r="S52" s="86">
        <v>5579007</v>
      </c>
      <c r="T52" s="88">
        <f t="shared" si="23"/>
        <v>59798133</v>
      </c>
      <c r="U52" s="105">
        <f t="shared" si="24"/>
        <v>0.2659677666535535</v>
      </c>
      <c r="V52" s="85">
        <v>0</v>
      </c>
      <c r="W52" s="86">
        <v>0</v>
      </c>
      <c r="X52" s="88">
        <f t="shared" si="25"/>
        <v>0</v>
      </c>
      <c r="Y52" s="105">
        <f t="shared" si="26"/>
        <v>0</v>
      </c>
      <c r="Z52" s="125">
        <f t="shared" si="27"/>
        <v>174675929</v>
      </c>
      <c r="AA52" s="88">
        <f t="shared" si="28"/>
        <v>-320724608</v>
      </c>
      <c r="AB52" s="88">
        <f t="shared" si="29"/>
        <v>-146048679</v>
      </c>
      <c r="AC52" s="105">
        <f t="shared" si="30"/>
        <v>-0.6495895277588639</v>
      </c>
      <c r="AD52" s="85">
        <v>118784320</v>
      </c>
      <c r="AE52" s="86">
        <v>7341531</v>
      </c>
      <c r="AF52" s="88">
        <f t="shared" si="31"/>
        <v>126125851</v>
      </c>
      <c r="AG52" s="86">
        <v>495036572</v>
      </c>
      <c r="AH52" s="86">
        <v>495036572</v>
      </c>
      <c r="AI52" s="126">
        <v>7437393</v>
      </c>
      <c r="AJ52" s="127">
        <f t="shared" si="32"/>
        <v>0.015023926353465457</v>
      </c>
      <c r="AK52" s="128">
        <f t="shared" si="33"/>
        <v>-0.5258851970005737</v>
      </c>
    </row>
    <row r="53" spans="1:37" ht="12.75">
      <c r="A53" s="62" t="s">
        <v>112</v>
      </c>
      <c r="B53" s="63" t="s">
        <v>316</v>
      </c>
      <c r="C53" s="64" t="s">
        <v>317</v>
      </c>
      <c r="D53" s="85">
        <v>546239629</v>
      </c>
      <c r="E53" s="86">
        <v>292826113</v>
      </c>
      <c r="F53" s="87">
        <f t="shared" si="17"/>
        <v>839065742</v>
      </c>
      <c r="G53" s="85">
        <v>600422913</v>
      </c>
      <c r="H53" s="86">
        <v>298414107</v>
      </c>
      <c r="I53" s="87">
        <f t="shared" si="18"/>
        <v>898837020</v>
      </c>
      <c r="J53" s="85">
        <v>220769480</v>
      </c>
      <c r="K53" s="86">
        <v>11123112</v>
      </c>
      <c r="L53" s="88">
        <f t="shared" si="19"/>
        <v>231892592</v>
      </c>
      <c r="M53" s="105">
        <f t="shared" si="20"/>
        <v>0.27636999151849534</v>
      </c>
      <c r="N53" s="85">
        <v>20493725</v>
      </c>
      <c r="O53" s="86">
        <v>87056352</v>
      </c>
      <c r="P53" s="88">
        <f t="shared" si="21"/>
        <v>107550077</v>
      </c>
      <c r="Q53" s="105">
        <f t="shared" si="22"/>
        <v>0.12817836745860137</v>
      </c>
      <c r="R53" s="85">
        <v>310259266</v>
      </c>
      <c r="S53" s="86">
        <v>22253309</v>
      </c>
      <c r="T53" s="88">
        <f t="shared" si="23"/>
        <v>332512575</v>
      </c>
      <c r="U53" s="105">
        <f t="shared" si="24"/>
        <v>0.36993644854547714</v>
      </c>
      <c r="V53" s="85">
        <v>0</v>
      </c>
      <c r="W53" s="86">
        <v>0</v>
      </c>
      <c r="X53" s="88">
        <f t="shared" si="25"/>
        <v>0</v>
      </c>
      <c r="Y53" s="105">
        <f t="shared" si="26"/>
        <v>0</v>
      </c>
      <c r="Z53" s="125">
        <f t="shared" si="27"/>
        <v>551522471</v>
      </c>
      <c r="AA53" s="88">
        <f t="shared" si="28"/>
        <v>120432773</v>
      </c>
      <c r="AB53" s="88">
        <f t="shared" si="29"/>
        <v>671955244</v>
      </c>
      <c r="AC53" s="105">
        <f t="shared" si="30"/>
        <v>0.7475829644844846</v>
      </c>
      <c r="AD53" s="85">
        <v>493131981</v>
      </c>
      <c r="AE53" s="86">
        <v>162100694</v>
      </c>
      <c r="AF53" s="88">
        <f t="shared" si="31"/>
        <v>655232675</v>
      </c>
      <c r="AG53" s="86">
        <v>2608959350</v>
      </c>
      <c r="AH53" s="86">
        <v>2608959350</v>
      </c>
      <c r="AI53" s="126">
        <v>199557103</v>
      </c>
      <c r="AJ53" s="127">
        <f t="shared" si="32"/>
        <v>0.0764891576405742</v>
      </c>
      <c r="AK53" s="128">
        <f t="shared" si="33"/>
        <v>-0.4925274826991801</v>
      </c>
    </row>
    <row r="54" spans="1:37" ht="16.5">
      <c r="A54" s="65"/>
      <c r="B54" s="66" t="s">
        <v>318</v>
      </c>
      <c r="C54" s="67"/>
      <c r="D54" s="89">
        <f>SUM(D49:D53)</f>
        <v>1442521804</v>
      </c>
      <c r="E54" s="90">
        <f>SUM(E49:E53)</f>
        <v>453195085</v>
      </c>
      <c r="F54" s="91">
        <f t="shared" si="17"/>
        <v>1895716889</v>
      </c>
      <c r="G54" s="89">
        <f>SUM(G49:G53)</f>
        <v>1650774750</v>
      </c>
      <c r="H54" s="90">
        <f>SUM(H49:H53)</f>
        <v>475650677</v>
      </c>
      <c r="I54" s="91">
        <f t="shared" si="18"/>
        <v>2126425427</v>
      </c>
      <c r="J54" s="89">
        <f>SUM(J49:J53)</f>
        <v>680537555</v>
      </c>
      <c r="K54" s="90">
        <f>SUM(K49:K53)</f>
        <v>-302824310</v>
      </c>
      <c r="L54" s="90">
        <f t="shared" si="19"/>
        <v>377713245</v>
      </c>
      <c r="M54" s="106">
        <f t="shared" si="20"/>
        <v>0.1992455979010904</v>
      </c>
      <c r="N54" s="89">
        <f>SUM(N49:N53)</f>
        <v>392143844</v>
      </c>
      <c r="O54" s="90">
        <f>SUM(O49:O53)</f>
        <v>127635712</v>
      </c>
      <c r="P54" s="90">
        <f t="shared" si="21"/>
        <v>519779556</v>
      </c>
      <c r="Q54" s="106">
        <f t="shared" si="22"/>
        <v>0.27418627697840803</v>
      </c>
      <c r="R54" s="89">
        <f>SUM(R49:R53)</f>
        <v>547886818</v>
      </c>
      <c r="S54" s="90">
        <f>SUM(S49:S53)</f>
        <v>64538050</v>
      </c>
      <c r="T54" s="90">
        <f t="shared" si="23"/>
        <v>612424868</v>
      </c>
      <c r="U54" s="106">
        <f t="shared" si="24"/>
        <v>0.28800674607433574</v>
      </c>
      <c r="V54" s="89">
        <f>SUM(V49:V53)</f>
        <v>0</v>
      </c>
      <c r="W54" s="90">
        <f>SUM(W49:W53)</f>
        <v>0</v>
      </c>
      <c r="X54" s="90">
        <f t="shared" si="25"/>
        <v>0</v>
      </c>
      <c r="Y54" s="106">
        <f t="shared" si="26"/>
        <v>0</v>
      </c>
      <c r="Z54" s="89">
        <f t="shared" si="27"/>
        <v>1620568217</v>
      </c>
      <c r="AA54" s="90">
        <f t="shared" si="28"/>
        <v>-110650548</v>
      </c>
      <c r="AB54" s="90">
        <f t="shared" si="29"/>
        <v>1509917669</v>
      </c>
      <c r="AC54" s="106">
        <f t="shared" si="30"/>
        <v>0.7100731818892043</v>
      </c>
      <c r="AD54" s="89">
        <f>SUM(AD49:AD53)</f>
        <v>1259792120</v>
      </c>
      <c r="AE54" s="90">
        <f>SUM(AE49:AE53)</f>
        <v>711996834</v>
      </c>
      <c r="AF54" s="90">
        <f t="shared" si="31"/>
        <v>1971788954</v>
      </c>
      <c r="AG54" s="90">
        <f>SUM(AG49:AG53)</f>
        <v>4006621591</v>
      </c>
      <c r="AH54" s="90">
        <f>SUM(AH49:AH53)</f>
        <v>4006621591</v>
      </c>
      <c r="AI54" s="91">
        <f>SUM(AI49:AI53)</f>
        <v>397820909</v>
      </c>
      <c r="AJ54" s="129">
        <f t="shared" si="32"/>
        <v>0.09929086138147354</v>
      </c>
      <c r="AK54" s="130">
        <f t="shared" si="33"/>
        <v>-0.6894064819880312</v>
      </c>
    </row>
    <row r="55" spans="1:37" ht="12.75">
      <c r="A55" s="62" t="s">
        <v>97</v>
      </c>
      <c r="B55" s="63" t="s">
        <v>319</v>
      </c>
      <c r="C55" s="64" t="s">
        <v>320</v>
      </c>
      <c r="D55" s="85">
        <v>193370850</v>
      </c>
      <c r="E55" s="86">
        <v>47829883</v>
      </c>
      <c r="F55" s="87">
        <f t="shared" si="17"/>
        <v>241200733</v>
      </c>
      <c r="G55" s="85">
        <v>216136850</v>
      </c>
      <c r="H55" s="86">
        <v>53559248</v>
      </c>
      <c r="I55" s="87">
        <f t="shared" si="18"/>
        <v>269696098</v>
      </c>
      <c r="J55" s="85">
        <v>69012569</v>
      </c>
      <c r="K55" s="86">
        <v>12468035</v>
      </c>
      <c r="L55" s="88">
        <f t="shared" si="19"/>
        <v>81480604</v>
      </c>
      <c r="M55" s="105">
        <f t="shared" si="20"/>
        <v>0.33781242281713963</v>
      </c>
      <c r="N55" s="85">
        <v>72973498</v>
      </c>
      <c r="O55" s="86">
        <v>14768025</v>
      </c>
      <c r="P55" s="88">
        <f t="shared" si="21"/>
        <v>87741523</v>
      </c>
      <c r="Q55" s="105">
        <f t="shared" si="22"/>
        <v>0.36376971955553716</v>
      </c>
      <c r="R55" s="85">
        <v>40622036</v>
      </c>
      <c r="S55" s="86">
        <v>5334950</v>
      </c>
      <c r="T55" s="88">
        <f t="shared" si="23"/>
        <v>45956986</v>
      </c>
      <c r="U55" s="105">
        <f t="shared" si="24"/>
        <v>0.17040285840546346</v>
      </c>
      <c r="V55" s="85">
        <v>0</v>
      </c>
      <c r="W55" s="86">
        <v>0</v>
      </c>
      <c r="X55" s="88">
        <f t="shared" si="25"/>
        <v>0</v>
      </c>
      <c r="Y55" s="105">
        <f t="shared" si="26"/>
        <v>0</v>
      </c>
      <c r="Z55" s="125">
        <f t="shared" si="27"/>
        <v>182608103</v>
      </c>
      <c r="AA55" s="88">
        <f t="shared" si="28"/>
        <v>32571010</v>
      </c>
      <c r="AB55" s="88">
        <f t="shared" si="29"/>
        <v>215179113</v>
      </c>
      <c r="AC55" s="105">
        <f t="shared" si="30"/>
        <v>0.7978577168736048</v>
      </c>
      <c r="AD55" s="85">
        <v>165606116</v>
      </c>
      <c r="AE55" s="86">
        <v>22436165</v>
      </c>
      <c r="AF55" s="88">
        <f t="shared" si="31"/>
        <v>188042281</v>
      </c>
      <c r="AG55" s="86">
        <v>212407497</v>
      </c>
      <c r="AH55" s="86">
        <v>212407497</v>
      </c>
      <c r="AI55" s="126">
        <v>61041507</v>
      </c>
      <c r="AJ55" s="127">
        <f t="shared" si="32"/>
        <v>0.28737924914203944</v>
      </c>
      <c r="AK55" s="128">
        <f t="shared" si="33"/>
        <v>-0.7556029114537278</v>
      </c>
    </row>
    <row r="56" spans="1:37" ht="12.75">
      <c r="A56" s="62" t="s">
        <v>97</v>
      </c>
      <c r="B56" s="63" t="s">
        <v>67</v>
      </c>
      <c r="C56" s="64" t="s">
        <v>68</v>
      </c>
      <c r="D56" s="85">
        <v>3416973500</v>
      </c>
      <c r="E56" s="86">
        <v>671834100</v>
      </c>
      <c r="F56" s="87">
        <f t="shared" si="17"/>
        <v>4088807600</v>
      </c>
      <c r="G56" s="85">
        <v>3440474591</v>
      </c>
      <c r="H56" s="86">
        <v>762708508</v>
      </c>
      <c r="I56" s="87">
        <f t="shared" si="18"/>
        <v>4203183099</v>
      </c>
      <c r="J56" s="85">
        <v>1056857306</v>
      </c>
      <c r="K56" s="86">
        <v>21084802</v>
      </c>
      <c r="L56" s="88">
        <f t="shared" si="19"/>
        <v>1077942108</v>
      </c>
      <c r="M56" s="105">
        <f t="shared" si="20"/>
        <v>0.2636323871047393</v>
      </c>
      <c r="N56" s="85">
        <v>882170753</v>
      </c>
      <c r="O56" s="86">
        <v>144514674</v>
      </c>
      <c r="P56" s="88">
        <f t="shared" si="21"/>
        <v>1026685427</v>
      </c>
      <c r="Q56" s="105">
        <f t="shared" si="22"/>
        <v>0.25109653655505826</v>
      </c>
      <c r="R56" s="85">
        <v>913058131</v>
      </c>
      <c r="S56" s="86">
        <v>67769575</v>
      </c>
      <c r="T56" s="88">
        <f t="shared" si="23"/>
        <v>980827706</v>
      </c>
      <c r="U56" s="105">
        <f t="shared" si="24"/>
        <v>0.23335355203377972</v>
      </c>
      <c r="V56" s="85">
        <v>0</v>
      </c>
      <c r="W56" s="86">
        <v>0</v>
      </c>
      <c r="X56" s="88">
        <f t="shared" si="25"/>
        <v>0</v>
      </c>
      <c r="Y56" s="105">
        <f t="shared" si="26"/>
        <v>0</v>
      </c>
      <c r="Z56" s="125">
        <f t="shared" si="27"/>
        <v>2852086190</v>
      </c>
      <c r="AA56" s="88">
        <f t="shared" si="28"/>
        <v>233369051</v>
      </c>
      <c r="AB56" s="88">
        <f t="shared" si="29"/>
        <v>3085455241</v>
      </c>
      <c r="AC56" s="105">
        <f t="shared" si="30"/>
        <v>0.7340758583022652</v>
      </c>
      <c r="AD56" s="85">
        <v>2460931679</v>
      </c>
      <c r="AE56" s="86">
        <v>265268709</v>
      </c>
      <c r="AF56" s="88">
        <f t="shared" si="31"/>
        <v>2726200388</v>
      </c>
      <c r="AG56" s="86">
        <v>3793126600</v>
      </c>
      <c r="AH56" s="86">
        <v>3793126600</v>
      </c>
      <c r="AI56" s="126">
        <v>1096261921</v>
      </c>
      <c r="AJ56" s="127">
        <f t="shared" si="32"/>
        <v>0.2890127424167704</v>
      </c>
      <c r="AK56" s="128">
        <f t="shared" si="33"/>
        <v>-0.6402217128581819</v>
      </c>
    </row>
    <row r="57" spans="1:37" ht="12.75">
      <c r="A57" s="62" t="s">
        <v>97</v>
      </c>
      <c r="B57" s="63" t="s">
        <v>321</v>
      </c>
      <c r="C57" s="64" t="s">
        <v>322</v>
      </c>
      <c r="D57" s="85">
        <v>487112700</v>
      </c>
      <c r="E57" s="86">
        <v>37618750</v>
      </c>
      <c r="F57" s="87">
        <f t="shared" si="17"/>
        <v>524731450</v>
      </c>
      <c r="G57" s="85">
        <v>501204744</v>
      </c>
      <c r="H57" s="86">
        <v>80748410</v>
      </c>
      <c r="I57" s="87">
        <f t="shared" si="18"/>
        <v>581953154</v>
      </c>
      <c r="J57" s="85">
        <v>207841525</v>
      </c>
      <c r="K57" s="86">
        <v>16081744</v>
      </c>
      <c r="L57" s="88">
        <f t="shared" si="19"/>
        <v>223923269</v>
      </c>
      <c r="M57" s="105">
        <f t="shared" si="20"/>
        <v>0.4267387994373122</v>
      </c>
      <c r="N57" s="85">
        <v>144078835</v>
      </c>
      <c r="O57" s="86">
        <v>20441610</v>
      </c>
      <c r="P57" s="88">
        <f t="shared" si="21"/>
        <v>164520445</v>
      </c>
      <c r="Q57" s="105">
        <f t="shared" si="22"/>
        <v>0.3135326556088834</v>
      </c>
      <c r="R57" s="85">
        <v>86575924</v>
      </c>
      <c r="S57" s="86">
        <v>12647879</v>
      </c>
      <c r="T57" s="88">
        <f t="shared" si="23"/>
        <v>99223803</v>
      </c>
      <c r="U57" s="105">
        <f t="shared" si="24"/>
        <v>0.17050135791514243</v>
      </c>
      <c r="V57" s="85">
        <v>0</v>
      </c>
      <c r="W57" s="86">
        <v>0</v>
      </c>
      <c r="X57" s="88">
        <f t="shared" si="25"/>
        <v>0</v>
      </c>
      <c r="Y57" s="105">
        <f t="shared" si="26"/>
        <v>0</v>
      </c>
      <c r="Z57" s="125">
        <f t="shared" si="27"/>
        <v>438496284</v>
      </c>
      <c r="AA57" s="88">
        <f t="shared" si="28"/>
        <v>49171233</v>
      </c>
      <c r="AB57" s="88">
        <f t="shared" si="29"/>
        <v>487667517</v>
      </c>
      <c r="AC57" s="105">
        <f t="shared" si="30"/>
        <v>0.8379841464008975</v>
      </c>
      <c r="AD57" s="85">
        <v>391020074</v>
      </c>
      <c r="AE57" s="86">
        <v>12450385</v>
      </c>
      <c r="AF57" s="88">
        <f t="shared" si="31"/>
        <v>403470459</v>
      </c>
      <c r="AG57" s="86">
        <v>452867320</v>
      </c>
      <c r="AH57" s="86">
        <v>452867320</v>
      </c>
      <c r="AI57" s="126">
        <v>103531381</v>
      </c>
      <c r="AJ57" s="127">
        <f t="shared" si="32"/>
        <v>0.22861305381894192</v>
      </c>
      <c r="AK57" s="128">
        <f t="shared" si="33"/>
        <v>-0.7540741811781566</v>
      </c>
    </row>
    <row r="58" spans="1:37" ht="12.75">
      <c r="A58" s="62" t="s">
        <v>97</v>
      </c>
      <c r="B58" s="63" t="s">
        <v>323</v>
      </c>
      <c r="C58" s="64" t="s">
        <v>324</v>
      </c>
      <c r="D58" s="85">
        <v>172974252</v>
      </c>
      <c r="E58" s="86">
        <v>39214000</v>
      </c>
      <c r="F58" s="87">
        <f t="shared" si="17"/>
        <v>212188252</v>
      </c>
      <c r="G58" s="85">
        <v>182161458</v>
      </c>
      <c r="H58" s="86">
        <v>39943370</v>
      </c>
      <c r="I58" s="87">
        <f t="shared" si="18"/>
        <v>222104828</v>
      </c>
      <c r="J58" s="85">
        <v>58467278</v>
      </c>
      <c r="K58" s="86">
        <v>-457060632</v>
      </c>
      <c r="L58" s="88">
        <f t="shared" si="19"/>
        <v>-398593354</v>
      </c>
      <c r="M58" s="105">
        <f t="shared" si="20"/>
        <v>-1.8784892671626325</v>
      </c>
      <c r="N58" s="85">
        <v>10485029</v>
      </c>
      <c r="O58" s="86">
        <v>9500354</v>
      </c>
      <c r="P58" s="88">
        <f t="shared" si="21"/>
        <v>19985383</v>
      </c>
      <c r="Q58" s="105">
        <f t="shared" si="22"/>
        <v>0.09418703821548047</v>
      </c>
      <c r="R58" s="85">
        <v>71543946</v>
      </c>
      <c r="S58" s="86">
        <v>471948347</v>
      </c>
      <c r="T58" s="88">
        <f t="shared" si="23"/>
        <v>543492293</v>
      </c>
      <c r="U58" s="105">
        <f t="shared" si="24"/>
        <v>2.447008009209057</v>
      </c>
      <c r="V58" s="85">
        <v>0</v>
      </c>
      <c r="W58" s="86">
        <v>0</v>
      </c>
      <c r="X58" s="88">
        <f t="shared" si="25"/>
        <v>0</v>
      </c>
      <c r="Y58" s="105">
        <f t="shared" si="26"/>
        <v>0</v>
      </c>
      <c r="Z58" s="125">
        <f t="shared" si="27"/>
        <v>140496253</v>
      </c>
      <c r="AA58" s="88">
        <f t="shared" si="28"/>
        <v>24388069</v>
      </c>
      <c r="AB58" s="88">
        <f t="shared" si="29"/>
        <v>164884322</v>
      </c>
      <c r="AC58" s="105">
        <f t="shared" si="30"/>
        <v>0.7423716246276285</v>
      </c>
      <c r="AD58" s="85">
        <v>163508947</v>
      </c>
      <c r="AE58" s="86">
        <v>481520869</v>
      </c>
      <c r="AF58" s="88">
        <f t="shared" si="31"/>
        <v>645029816</v>
      </c>
      <c r="AG58" s="86">
        <v>181250878</v>
      </c>
      <c r="AH58" s="86">
        <v>181250878</v>
      </c>
      <c r="AI58" s="126">
        <v>36169509</v>
      </c>
      <c r="AJ58" s="127">
        <f t="shared" si="32"/>
        <v>0.19955494505245927</v>
      </c>
      <c r="AK58" s="128">
        <f t="shared" si="33"/>
        <v>-0.15741523954607395</v>
      </c>
    </row>
    <row r="59" spans="1:37" ht="12.75">
      <c r="A59" s="62" t="s">
        <v>97</v>
      </c>
      <c r="B59" s="63" t="s">
        <v>325</v>
      </c>
      <c r="C59" s="64" t="s">
        <v>326</v>
      </c>
      <c r="D59" s="85">
        <v>185805000</v>
      </c>
      <c r="E59" s="86">
        <v>1400000</v>
      </c>
      <c r="F59" s="87">
        <f t="shared" si="17"/>
        <v>187205000</v>
      </c>
      <c r="G59" s="85">
        <v>203858630</v>
      </c>
      <c r="H59" s="86">
        <v>46700450</v>
      </c>
      <c r="I59" s="87">
        <f t="shared" si="18"/>
        <v>250559080</v>
      </c>
      <c r="J59" s="85">
        <v>61886103</v>
      </c>
      <c r="K59" s="86">
        <v>-410575370</v>
      </c>
      <c r="L59" s="88">
        <f t="shared" si="19"/>
        <v>-348689267</v>
      </c>
      <c r="M59" s="105">
        <f t="shared" si="20"/>
        <v>-1.8626065917042813</v>
      </c>
      <c r="N59" s="85">
        <v>45263442</v>
      </c>
      <c r="O59" s="86">
        <v>221975</v>
      </c>
      <c r="P59" s="88">
        <f t="shared" si="21"/>
        <v>45485417</v>
      </c>
      <c r="Q59" s="105">
        <f t="shared" si="22"/>
        <v>0.24297116530007212</v>
      </c>
      <c r="R59" s="85">
        <v>62704515</v>
      </c>
      <c r="S59" s="86">
        <v>251336</v>
      </c>
      <c r="T59" s="88">
        <f t="shared" si="23"/>
        <v>62955851</v>
      </c>
      <c r="U59" s="105">
        <f t="shared" si="24"/>
        <v>0.2512615028758886</v>
      </c>
      <c r="V59" s="85">
        <v>0</v>
      </c>
      <c r="W59" s="86">
        <v>0</v>
      </c>
      <c r="X59" s="88">
        <f t="shared" si="25"/>
        <v>0</v>
      </c>
      <c r="Y59" s="105">
        <f t="shared" si="26"/>
        <v>0</v>
      </c>
      <c r="Z59" s="125">
        <f t="shared" si="27"/>
        <v>169854060</v>
      </c>
      <c r="AA59" s="88">
        <f t="shared" si="28"/>
        <v>-410102059</v>
      </c>
      <c r="AB59" s="88">
        <f t="shared" si="29"/>
        <v>-240247999</v>
      </c>
      <c r="AC59" s="105">
        <f t="shared" si="30"/>
        <v>-0.9588477056987916</v>
      </c>
      <c r="AD59" s="85">
        <v>142976745</v>
      </c>
      <c r="AE59" s="86">
        <v>-3302323</v>
      </c>
      <c r="AF59" s="88">
        <f t="shared" si="31"/>
        <v>139674422</v>
      </c>
      <c r="AG59" s="86">
        <v>202532000</v>
      </c>
      <c r="AH59" s="86">
        <v>202532000</v>
      </c>
      <c r="AI59" s="126">
        <v>43650530</v>
      </c>
      <c r="AJ59" s="127">
        <f t="shared" si="32"/>
        <v>0.21552411470779925</v>
      </c>
      <c r="AK59" s="128">
        <f t="shared" si="33"/>
        <v>-0.5492671449895099</v>
      </c>
    </row>
    <row r="60" spans="1:37" ht="12.75">
      <c r="A60" s="62" t="s">
        <v>112</v>
      </c>
      <c r="B60" s="63" t="s">
        <v>327</v>
      </c>
      <c r="C60" s="64" t="s">
        <v>328</v>
      </c>
      <c r="D60" s="85">
        <v>732425911</v>
      </c>
      <c r="E60" s="86">
        <v>296130376</v>
      </c>
      <c r="F60" s="87">
        <f t="shared" si="17"/>
        <v>1028556287</v>
      </c>
      <c r="G60" s="85">
        <v>786610133</v>
      </c>
      <c r="H60" s="86">
        <v>294733767</v>
      </c>
      <c r="I60" s="87">
        <f t="shared" si="18"/>
        <v>1081343900</v>
      </c>
      <c r="J60" s="85">
        <v>287142321</v>
      </c>
      <c r="K60" s="86">
        <v>28333907</v>
      </c>
      <c r="L60" s="88">
        <f t="shared" si="19"/>
        <v>315476228</v>
      </c>
      <c r="M60" s="105">
        <f t="shared" si="20"/>
        <v>0.3067175146244573</v>
      </c>
      <c r="N60" s="85">
        <v>242309096</v>
      </c>
      <c r="O60" s="86">
        <v>49396078</v>
      </c>
      <c r="P60" s="88">
        <f t="shared" si="21"/>
        <v>291705174</v>
      </c>
      <c r="Q60" s="105">
        <f t="shared" si="22"/>
        <v>0.2836064274623407</v>
      </c>
      <c r="R60" s="85">
        <v>175681784</v>
      </c>
      <c r="S60" s="86">
        <v>79468809</v>
      </c>
      <c r="T60" s="88">
        <f t="shared" si="23"/>
        <v>255150593</v>
      </c>
      <c r="U60" s="105">
        <f t="shared" si="24"/>
        <v>0.23595693562427272</v>
      </c>
      <c r="V60" s="85">
        <v>0</v>
      </c>
      <c r="W60" s="86">
        <v>0</v>
      </c>
      <c r="X60" s="88">
        <f t="shared" si="25"/>
        <v>0</v>
      </c>
      <c r="Y60" s="105">
        <f t="shared" si="26"/>
        <v>0</v>
      </c>
      <c r="Z60" s="125">
        <f t="shared" si="27"/>
        <v>705133201</v>
      </c>
      <c r="AA60" s="88">
        <f t="shared" si="28"/>
        <v>157198794</v>
      </c>
      <c r="AB60" s="88">
        <f t="shared" si="29"/>
        <v>862331995</v>
      </c>
      <c r="AC60" s="105">
        <f t="shared" si="30"/>
        <v>0.7974632260837649</v>
      </c>
      <c r="AD60" s="85">
        <v>629318596</v>
      </c>
      <c r="AE60" s="86">
        <v>129477151</v>
      </c>
      <c r="AF60" s="88">
        <f t="shared" si="31"/>
        <v>758795747</v>
      </c>
      <c r="AG60" s="86">
        <v>1057630392</v>
      </c>
      <c r="AH60" s="86">
        <v>1057630392</v>
      </c>
      <c r="AI60" s="126">
        <v>207047923</v>
      </c>
      <c r="AJ60" s="127">
        <f t="shared" si="32"/>
        <v>0.19576585976171532</v>
      </c>
      <c r="AK60" s="128">
        <f t="shared" si="33"/>
        <v>-0.6637427212675191</v>
      </c>
    </row>
    <row r="61" spans="1:37" ht="16.5">
      <c r="A61" s="65"/>
      <c r="B61" s="66" t="s">
        <v>329</v>
      </c>
      <c r="C61" s="67"/>
      <c r="D61" s="89">
        <f>SUM(D55:D60)</f>
        <v>5188662213</v>
      </c>
      <c r="E61" s="90">
        <f>SUM(E55:E60)</f>
        <v>1094027109</v>
      </c>
      <c r="F61" s="91">
        <f t="shared" si="17"/>
        <v>6282689322</v>
      </c>
      <c r="G61" s="89">
        <f>SUM(G55:G60)</f>
        <v>5330446406</v>
      </c>
      <c r="H61" s="90">
        <f>SUM(H55:H60)</f>
        <v>1278393753</v>
      </c>
      <c r="I61" s="91">
        <f t="shared" si="18"/>
        <v>6608840159</v>
      </c>
      <c r="J61" s="89">
        <f>SUM(J55:J60)</f>
        <v>1741207102</v>
      </c>
      <c r="K61" s="90">
        <f>SUM(K55:K60)</f>
        <v>-789667514</v>
      </c>
      <c r="L61" s="90">
        <f t="shared" si="19"/>
        <v>951539588</v>
      </c>
      <c r="M61" s="106">
        <f t="shared" si="20"/>
        <v>0.15145418454291668</v>
      </c>
      <c r="N61" s="89">
        <f>SUM(N55:N60)</f>
        <v>1397280653</v>
      </c>
      <c r="O61" s="90">
        <f>SUM(O55:O60)</f>
        <v>238842716</v>
      </c>
      <c r="P61" s="90">
        <f t="shared" si="21"/>
        <v>1636123369</v>
      </c>
      <c r="Q61" s="106">
        <f t="shared" si="22"/>
        <v>0.2604176786636275</v>
      </c>
      <c r="R61" s="89">
        <f>SUM(R55:R60)</f>
        <v>1350186336</v>
      </c>
      <c r="S61" s="90">
        <f>SUM(S55:S60)</f>
        <v>637420896</v>
      </c>
      <c r="T61" s="90">
        <f t="shared" si="23"/>
        <v>1987607232</v>
      </c>
      <c r="U61" s="106">
        <f t="shared" si="24"/>
        <v>0.3007497812295024</v>
      </c>
      <c r="V61" s="89">
        <f>SUM(V55:V60)</f>
        <v>0</v>
      </c>
      <c r="W61" s="90">
        <f>SUM(W55:W60)</f>
        <v>0</v>
      </c>
      <c r="X61" s="90">
        <f t="shared" si="25"/>
        <v>0</v>
      </c>
      <c r="Y61" s="106">
        <f t="shared" si="26"/>
        <v>0</v>
      </c>
      <c r="Z61" s="89">
        <f t="shared" si="27"/>
        <v>4488674091</v>
      </c>
      <c r="AA61" s="90">
        <f t="shared" si="28"/>
        <v>86596098</v>
      </c>
      <c r="AB61" s="90">
        <f t="shared" si="29"/>
        <v>4575270189</v>
      </c>
      <c r="AC61" s="106">
        <f t="shared" si="30"/>
        <v>0.6922954828570548</v>
      </c>
      <c r="AD61" s="89">
        <f>SUM(AD55:AD60)</f>
        <v>3953362157</v>
      </c>
      <c r="AE61" s="90">
        <f>SUM(AE55:AE60)</f>
        <v>907850956</v>
      </c>
      <c r="AF61" s="90">
        <f t="shared" si="31"/>
        <v>4861213113</v>
      </c>
      <c r="AG61" s="90">
        <f>SUM(AG55:AG60)</f>
        <v>5899814687</v>
      </c>
      <c r="AH61" s="90">
        <f>SUM(AH55:AH60)</f>
        <v>5899814687</v>
      </c>
      <c r="AI61" s="91">
        <f>SUM(AI55:AI60)</f>
        <v>1547702771</v>
      </c>
      <c r="AJ61" s="129">
        <f t="shared" si="32"/>
        <v>0.2623307431011858</v>
      </c>
      <c r="AK61" s="130">
        <f t="shared" si="33"/>
        <v>-0.5911293774213103</v>
      </c>
    </row>
    <row r="62" spans="1:37" ht="12.75">
      <c r="A62" s="62" t="s">
        <v>97</v>
      </c>
      <c r="B62" s="63" t="s">
        <v>330</v>
      </c>
      <c r="C62" s="64" t="s">
        <v>331</v>
      </c>
      <c r="D62" s="85">
        <v>312062481</v>
      </c>
      <c r="E62" s="86">
        <v>36493493</v>
      </c>
      <c r="F62" s="87">
        <f t="shared" si="17"/>
        <v>348555974</v>
      </c>
      <c r="G62" s="85">
        <v>339002365</v>
      </c>
      <c r="H62" s="86">
        <v>93192437</v>
      </c>
      <c r="I62" s="87">
        <f t="shared" si="18"/>
        <v>432194802</v>
      </c>
      <c r="J62" s="85">
        <v>117546153</v>
      </c>
      <c r="K62" s="86">
        <v>-250258765</v>
      </c>
      <c r="L62" s="88">
        <f t="shared" si="19"/>
        <v>-132712612</v>
      </c>
      <c r="M62" s="105">
        <f t="shared" si="20"/>
        <v>-0.38074978453819297</v>
      </c>
      <c r="N62" s="85">
        <v>108251690</v>
      </c>
      <c r="O62" s="86">
        <v>11590413</v>
      </c>
      <c r="P62" s="88">
        <f t="shared" si="21"/>
        <v>119842103</v>
      </c>
      <c r="Q62" s="105">
        <f t="shared" si="22"/>
        <v>0.3438245559951298</v>
      </c>
      <c r="R62" s="85">
        <v>77927215</v>
      </c>
      <c r="S62" s="86">
        <v>10154810</v>
      </c>
      <c r="T62" s="88">
        <f t="shared" si="23"/>
        <v>88082025</v>
      </c>
      <c r="U62" s="105">
        <f t="shared" si="24"/>
        <v>0.2038016759859134</v>
      </c>
      <c r="V62" s="85">
        <v>0</v>
      </c>
      <c r="W62" s="86">
        <v>0</v>
      </c>
      <c r="X62" s="88">
        <f t="shared" si="25"/>
        <v>0</v>
      </c>
      <c r="Y62" s="105">
        <f t="shared" si="26"/>
        <v>0</v>
      </c>
      <c r="Z62" s="125">
        <f t="shared" si="27"/>
        <v>303725058</v>
      </c>
      <c r="AA62" s="88">
        <f t="shared" si="28"/>
        <v>-228513542</v>
      </c>
      <c r="AB62" s="88">
        <f t="shared" si="29"/>
        <v>75211516</v>
      </c>
      <c r="AC62" s="105">
        <f t="shared" si="30"/>
        <v>0.1740222595273138</v>
      </c>
      <c r="AD62" s="85">
        <v>253899026</v>
      </c>
      <c r="AE62" s="86">
        <v>7087244</v>
      </c>
      <c r="AF62" s="88">
        <f t="shared" si="31"/>
        <v>260986270</v>
      </c>
      <c r="AG62" s="86">
        <v>337475411</v>
      </c>
      <c r="AH62" s="86">
        <v>337475411</v>
      </c>
      <c r="AI62" s="126">
        <v>72218220</v>
      </c>
      <c r="AJ62" s="127">
        <f t="shared" si="32"/>
        <v>0.21399550203081313</v>
      </c>
      <c r="AK62" s="128">
        <f t="shared" si="33"/>
        <v>-0.6625032228706897</v>
      </c>
    </row>
    <row r="63" spans="1:37" ht="12.75">
      <c r="A63" s="62" t="s">
        <v>97</v>
      </c>
      <c r="B63" s="63" t="s">
        <v>332</v>
      </c>
      <c r="C63" s="64" t="s">
        <v>333</v>
      </c>
      <c r="D63" s="85">
        <v>1875794964</v>
      </c>
      <c r="E63" s="86">
        <v>295382305</v>
      </c>
      <c r="F63" s="87">
        <f t="shared" si="17"/>
        <v>2171177269</v>
      </c>
      <c r="G63" s="85">
        <v>1873679665</v>
      </c>
      <c r="H63" s="86">
        <v>235267125</v>
      </c>
      <c r="I63" s="87">
        <f t="shared" si="18"/>
        <v>2108946790</v>
      </c>
      <c r="J63" s="85">
        <v>391479632</v>
      </c>
      <c r="K63" s="86">
        <v>34094328</v>
      </c>
      <c r="L63" s="88">
        <f t="shared" si="19"/>
        <v>425573960</v>
      </c>
      <c r="M63" s="105">
        <f t="shared" si="20"/>
        <v>0.19601069248298214</v>
      </c>
      <c r="N63" s="85">
        <v>486027572</v>
      </c>
      <c r="O63" s="86">
        <v>25592672</v>
      </c>
      <c r="P63" s="88">
        <f t="shared" si="21"/>
        <v>511620244</v>
      </c>
      <c r="Q63" s="105">
        <f t="shared" si="22"/>
        <v>0.23564185721032435</v>
      </c>
      <c r="R63" s="85">
        <v>447906395</v>
      </c>
      <c r="S63" s="86">
        <v>27071058</v>
      </c>
      <c r="T63" s="88">
        <f t="shared" si="23"/>
        <v>474977453</v>
      </c>
      <c r="U63" s="105">
        <f t="shared" si="24"/>
        <v>0.22522021667507316</v>
      </c>
      <c r="V63" s="85">
        <v>0</v>
      </c>
      <c r="W63" s="86">
        <v>0</v>
      </c>
      <c r="X63" s="88">
        <f t="shared" si="25"/>
        <v>0</v>
      </c>
      <c r="Y63" s="105">
        <f t="shared" si="26"/>
        <v>0</v>
      </c>
      <c r="Z63" s="125">
        <f t="shared" si="27"/>
        <v>1325413599</v>
      </c>
      <c r="AA63" s="88">
        <f t="shared" si="28"/>
        <v>86758058</v>
      </c>
      <c r="AB63" s="88">
        <f t="shared" si="29"/>
        <v>1412171657</v>
      </c>
      <c r="AC63" s="105">
        <f t="shared" si="30"/>
        <v>0.6696099037188131</v>
      </c>
      <c r="AD63" s="85">
        <v>1265931475</v>
      </c>
      <c r="AE63" s="86">
        <v>98956765</v>
      </c>
      <c r="AF63" s="88">
        <f t="shared" si="31"/>
        <v>1364888240</v>
      </c>
      <c r="AG63" s="86">
        <v>2053557283</v>
      </c>
      <c r="AH63" s="86">
        <v>2053557283</v>
      </c>
      <c r="AI63" s="126">
        <v>469024798</v>
      </c>
      <c r="AJ63" s="127">
        <f t="shared" si="32"/>
        <v>0.22839625750045367</v>
      </c>
      <c r="AK63" s="128">
        <f t="shared" si="33"/>
        <v>-0.6520026775232528</v>
      </c>
    </row>
    <row r="64" spans="1:37" ht="12.75">
      <c r="A64" s="62" t="s">
        <v>97</v>
      </c>
      <c r="B64" s="63" t="s">
        <v>334</v>
      </c>
      <c r="C64" s="64" t="s">
        <v>335</v>
      </c>
      <c r="D64" s="85">
        <v>197897936</v>
      </c>
      <c r="E64" s="86">
        <v>85122266</v>
      </c>
      <c r="F64" s="87">
        <f t="shared" si="17"/>
        <v>283020202</v>
      </c>
      <c r="G64" s="85">
        <v>223187795</v>
      </c>
      <c r="H64" s="86">
        <v>88396214</v>
      </c>
      <c r="I64" s="87">
        <f t="shared" si="18"/>
        <v>311584009</v>
      </c>
      <c r="J64" s="85">
        <v>91535023</v>
      </c>
      <c r="K64" s="86">
        <v>9135284</v>
      </c>
      <c r="L64" s="88">
        <f t="shared" si="19"/>
        <v>100670307</v>
      </c>
      <c r="M64" s="105">
        <f t="shared" si="20"/>
        <v>0.3557000747247011</v>
      </c>
      <c r="N64" s="85">
        <v>82253523</v>
      </c>
      <c r="O64" s="86">
        <v>11682678</v>
      </c>
      <c r="P64" s="88">
        <f t="shared" si="21"/>
        <v>93936201</v>
      </c>
      <c r="Q64" s="105">
        <f t="shared" si="22"/>
        <v>0.33190634568199484</v>
      </c>
      <c r="R64" s="85">
        <v>43483719</v>
      </c>
      <c r="S64" s="86">
        <v>17540510</v>
      </c>
      <c r="T64" s="88">
        <f t="shared" si="23"/>
        <v>61024229</v>
      </c>
      <c r="U64" s="105">
        <f t="shared" si="24"/>
        <v>0.1958516073910584</v>
      </c>
      <c r="V64" s="85">
        <v>0</v>
      </c>
      <c r="W64" s="86">
        <v>0</v>
      </c>
      <c r="X64" s="88">
        <f t="shared" si="25"/>
        <v>0</v>
      </c>
      <c r="Y64" s="105">
        <f t="shared" si="26"/>
        <v>0</v>
      </c>
      <c r="Z64" s="125">
        <f t="shared" si="27"/>
        <v>217272265</v>
      </c>
      <c r="AA64" s="88">
        <f t="shared" si="28"/>
        <v>38358472</v>
      </c>
      <c r="AB64" s="88">
        <f t="shared" si="29"/>
        <v>255630737</v>
      </c>
      <c r="AC64" s="105">
        <f t="shared" si="30"/>
        <v>0.820423159135872</v>
      </c>
      <c r="AD64" s="85">
        <v>172585954</v>
      </c>
      <c r="AE64" s="86">
        <v>37885991</v>
      </c>
      <c r="AF64" s="88">
        <f t="shared" si="31"/>
        <v>210471945</v>
      </c>
      <c r="AG64" s="86">
        <v>252382452</v>
      </c>
      <c r="AH64" s="86">
        <v>252382452</v>
      </c>
      <c r="AI64" s="126">
        <v>45826700</v>
      </c>
      <c r="AJ64" s="127">
        <f t="shared" si="32"/>
        <v>0.1815764116595555</v>
      </c>
      <c r="AK64" s="128">
        <f t="shared" si="33"/>
        <v>-0.7100600319914372</v>
      </c>
    </row>
    <row r="65" spans="1:37" ht="12.75">
      <c r="A65" s="62" t="s">
        <v>97</v>
      </c>
      <c r="B65" s="63" t="s">
        <v>336</v>
      </c>
      <c r="C65" s="64" t="s">
        <v>337</v>
      </c>
      <c r="D65" s="85">
        <v>129940364</v>
      </c>
      <c r="E65" s="86">
        <v>33679000</v>
      </c>
      <c r="F65" s="87">
        <f t="shared" si="17"/>
        <v>163619364</v>
      </c>
      <c r="G65" s="85">
        <v>143785897</v>
      </c>
      <c r="H65" s="86">
        <v>55569312</v>
      </c>
      <c r="I65" s="87">
        <f t="shared" si="18"/>
        <v>199355209</v>
      </c>
      <c r="J65" s="85">
        <v>66047268</v>
      </c>
      <c r="K65" s="86">
        <v>11670627</v>
      </c>
      <c r="L65" s="88">
        <f t="shared" si="19"/>
        <v>77717895</v>
      </c>
      <c r="M65" s="105">
        <f t="shared" si="20"/>
        <v>0.47499203700608444</v>
      </c>
      <c r="N65" s="85">
        <v>41906181</v>
      </c>
      <c r="O65" s="86">
        <v>9413299</v>
      </c>
      <c r="P65" s="88">
        <f t="shared" si="21"/>
        <v>51319480</v>
      </c>
      <c r="Q65" s="105">
        <f t="shared" si="22"/>
        <v>0.3136516286666412</v>
      </c>
      <c r="R65" s="85">
        <v>38193187</v>
      </c>
      <c r="S65" s="86">
        <v>9136498</v>
      </c>
      <c r="T65" s="88">
        <f t="shared" si="23"/>
        <v>47329685</v>
      </c>
      <c r="U65" s="105">
        <f t="shared" si="24"/>
        <v>0.23741383652533504</v>
      </c>
      <c r="V65" s="85">
        <v>0</v>
      </c>
      <c r="W65" s="86">
        <v>0</v>
      </c>
      <c r="X65" s="88">
        <f t="shared" si="25"/>
        <v>0</v>
      </c>
      <c r="Y65" s="105">
        <f t="shared" si="26"/>
        <v>0</v>
      </c>
      <c r="Z65" s="125">
        <f t="shared" si="27"/>
        <v>146146636</v>
      </c>
      <c r="AA65" s="88">
        <f t="shared" si="28"/>
        <v>30220424</v>
      </c>
      <c r="AB65" s="88">
        <f t="shared" si="29"/>
        <v>176367060</v>
      </c>
      <c r="AC65" s="105">
        <f t="shared" si="30"/>
        <v>0.8846874926654161</v>
      </c>
      <c r="AD65" s="85">
        <v>92906897</v>
      </c>
      <c r="AE65" s="86">
        <v>30757249</v>
      </c>
      <c r="AF65" s="88">
        <f t="shared" si="31"/>
        <v>123664146</v>
      </c>
      <c r="AG65" s="86">
        <v>187301338</v>
      </c>
      <c r="AH65" s="86">
        <v>187301338</v>
      </c>
      <c r="AI65" s="126">
        <v>12415103</v>
      </c>
      <c r="AJ65" s="127">
        <f t="shared" si="32"/>
        <v>0.06628411271680291</v>
      </c>
      <c r="AK65" s="128">
        <f t="shared" si="33"/>
        <v>-0.6172723741608986</v>
      </c>
    </row>
    <row r="66" spans="1:37" ht="12.75">
      <c r="A66" s="62" t="s">
        <v>112</v>
      </c>
      <c r="B66" s="63" t="s">
        <v>338</v>
      </c>
      <c r="C66" s="64" t="s">
        <v>339</v>
      </c>
      <c r="D66" s="85">
        <v>943805160</v>
      </c>
      <c r="E66" s="86">
        <v>202695596</v>
      </c>
      <c r="F66" s="87">
        <f t="shared" si="17"/>
        <v>1146500756</v>
      </c>
      <c r="G66" s="85">
        <v>1047835573</v>
      </c>
      <c r="H66" s="86">
        <v>258242482</v>
      </c>
      <c r="I66" s="87">
        <f t="shared" si="18"/>
        <v>1306078055</v>
      </c>
      <c r="J66" s="85">
        <v>334790871</v>
      </c>
      <c r="K66" s="86">
        <v>37437041</v>
      </c>
      <c r="L66" s="88">
        <f t="shared" si="19"/>
        <v>372227912</v>
      </c>
      <c r="M66" s="105">
        <f t="shared" si="20"/>
        <v>0.32466434064872085</v>
      </c>
      <c r="N66" s="85">
        <v>79195976</v>
      </c>
      <c r="O66" s="86">
        <v>68970248</v>
      </c>
      <c r="P66" s="88">
        <f t="shared" si="21"/>
        <v>148166224</v>
      </c>
      <c r="Q66" s="105">
        <f t="shared" si="22"/>
        <v>0.1292334289572854</v>
      </c>
      <c r="R66" s="85">
        <v>495558473</v>
      </c>
      <c r="S66" s="86">
        <v>43909350</v>
      </c>
      <c r="T66" s="88">
        <f t="shared" si="23"/>
        <v>539467823</v>
      </c>
      <c r="U66" s="105">
        <f t="shared" si="24"/>
        <v>0.41304409099806827</v>
      </c>
      <c r="V66" s="85">
        <v>0</v>
      </c>
      <c r="W66" s="86">
        <v>0</v>
      </c>
      <c r="X66" s="88">
        <f t="shared" si="25"/>
        <v>0</v>
      </c>
      <c r="Y66" s="105">
        <f t="shared" si="26"/>
        <v>0</v>
      </c>
      <c r="Z66" s="125">
        <f t="shared" si="27"/>
        <v>909545320</v>
      </c>
      <c r="AA66" s="88">
        <f t="shared" si="28"/>
        <v>150316639</v>
      </c>
      <c r="AB66" s="88">
        <f t="shared" si="29"/>
        <v>1059861959</v>
      </c>
      <c r="AC66" s="105">
        <f t="shared" si="30"/>
        <v>0.8114843940165583</v>
      </c>
      <c r="AD66" s="85">
        <v>762376310</v>
      </c>
      <c r="AE66" s="86">
        <v>132015077</v>
      </c>
      <c r="AF66" s="88">
        <f t="shared" si="31"/>
        <v>894391387</v>
      </c>
      <c r="AG66" s="86">
        <v>1236994500</v>
      </c>
      <c r="AH66" s="86">
        <v>1236994500</v>
      </c>
      <c r="AI66" s="126">
        <v>279453834</v>
      </c>
      <c r="AJ66" s="127">
        <f t="shared" si="32"/>
        <v>0.2259135622672534</v>
      </c>
      <c r="AK66" s="128">
        <f t="shared" si="33"/>
        <v>-0.39683249320020564</v>
      </c>
    </row>
    <row r="67" spans="1:37" ht="16.5">
      <c r="A67" s="65"/>
      <c r="B67" s="66" t="s">
        <v>340</v>
      </c>
      <c r="C67" s="67"/>
      <c r="D67" s="89">
        <f>SUM(D62:D66)</f>
        <v>3459500905</v>
      </c>
      <c r="E67" s="90">
        <f>SUM(E62:E66)</f>
        <v>653372660</v>
      </c>
      <c r="F67" s="91">
        <f t="shared" si="17"/>
        <v>4112873565</v>
      </c>
      <c r="G67" s="89">
        <f>SUM(G62:G66)</f>
        <v>3627491295</v>
      </c>
      <c r="H67" s="90">
        <f>SUM(H62:H66)</f>
        <v>730667570</v>
      </c>
      <c r="I67" s="91">
        <f t="shared" si="18"/>
        <v>4358158865</v>
      </c>
      <c r="J67" s="89">
        <f>SUM(J62:J66)</f>
        <v>1001398947</v>
      </c>
      <c r="K67" s="90">
        <f>SUM(K62:K66)</f>
        <v>-157921485</v>
      </c>
      <c r="L67" s="90">
        <f t="shared" si="19"/>
        <v>843477462</v>
      </c>
      <c r="M67" s="106">
        <f t="shared" si="20"/>
        <v>0.20508227366332862</v>
      </c>
      <c r="N67" s="89">
        <f>SUM(N62:N66)</f>
        <v>797634942</v>
      </c>
      <c r="O67" s="90">
        <f>SUM(O62:O66)</f>
        <v>127249310</v>
      </c>
      <c r="P67" s="90">
        <f t="shared" si="21"/>
        <v>924884252</v>
      </c>
      <c r="Q67" s="106">
        <f t="shared" si="22"/>
        <v>0.22487543985563777</v>
      </c>
      <c r="R67" s="89">
        <f>SUM(R62:R66)</f>
        <v>1103068989</v>
      </c>
      <c r="S67" s="90">
        <f>SUM(S62:S66)</f>
        <v>107812226</v>
      </c>
      <c r="T67" s="90">
        <f t="shared" si="23"/>
        <v>1210881215</v>
      </c>
      <c r="U67" s="106">
        <f t="shared" si="24"/>
        <v>0.27784237622095037</v>
      </c>
      <c r="V67" s="89">
        <f>SUM(V62:V66)</f>
        <v>0</v>
      </c>
      <c r="W67" s="90">
        <f>SUM(W62:W66)</f>
        <v>0</v>
      </c>
      <c r="X67" s="90">
        <f t="shared" si="25"/>
        <v>0</v>
      </c>
      <c r="Y67" s="106">
        <f t="shared" si="26"/>
        <v>0</v>
      </c>
      <c r="Z67" s="89">
        <f t="shared" si="27"/>
        <v>2902102878</v>
      </c>
      <c r="AA67" s="90">
        <f t="shared" si="28"/>
        <v>77140051</v>
      </c>
      <c r="AB67" s="90">
        <f t="shared" si="29"/>
        <v>2979242929</v>
      </c>
      <c r="AC67" s="106">
        <f t="shared" si="30"/>
        <v>0.6836012686288342</v>
      </c>
      <c r="AD67" s="89">
        <f>SUM(AD62:AD66)</f>
        <v>2547699662</v>
      </c>
      <c r="AE67" s="90">
        <f>SUM(AE62:AE66)</f>
        <v>306702326</v>
      </c>
      <c r="AF67" s="90">
        <f t="shared" si="31"/>
        <v>2854401988</v>
      </c>
      <c r="AG67" s="90">
        <f>SUM(AG62:AG66)</f>
        <v>4067710984</v>
      </c>
      <c r="AH67" s="90">
        <f>SUM(AH62:AH66)</f>
        <v>4067710984</v>
      </c>
      <c r="AI67" s="91">
        <f>SUM(AI62:AI66)</f>
        <v>878938655</v>
      </c>
      <c r="AJ67" s="129">
        <f t="shared" si="32"/>
        <v>0.2160769677239193</v>
      </c>
      <c r="AK67" s="130">
        <f t="shared" si="33"/>
        <v>-0.5757846231572903</v>
      </c>
    </row>
    <row r="68" spans="1:37" ht="12.75">
      <c r="A68" s="62" t="s">
        <v>97</v>
      </c>
      <c r="B68" s="63" t="s">
        <v>341</v>
      </c>
      <c r="C68" s="64" t="s">
        <v>342</v>
      </c>
      <c r="D68" s="85">
        <v>406713912</v>
      </c>
      <c r="E68" s="86">
        <v>98760000</v>
      </c>
      <c r="F68" s="87">
        <f t="shared" si="17"/>
        <v>505473912</v>
      </c>
      <c r="G68" s="85">
        <v>410056880</v>
      </c>
      <c r="H68" s="86">
        <v>154227390</v>
      </c>
      <c r="I68" s="87">
        <f t="shared" si="18"/>
        <v>564284270</v>
      </c>
      <c r="J68" s="85">
        <v>124862801</v>
      </c>
      <c r="K68" s="86">
        <v>15637121</v>
      </c>
      <c r="L68" s="88">
        <f t="shared" si="19"/>
        <v>140499922</v>
      </c>
      <c r="M68" s="105">
        <f t="shared" si="20"/>
        <v>0.27795682163711743</v>
      </c>
      <c r="N68" s="85">
        <v>90907522</v>
      </c>
      <c r="O68" s="86">
        <v>36296716</v>
      </c>
      <c r="P68" s="88">
        <f t="shared" si="21"/>
        <v>127204238</v>
      </c>
      <c r="Q68" s="105">
        <f t="shared" si="22"/>
        <v>0.25165341866347396</v>
      </c>
      <c r="R68" s="85">
        <v>81229638</v>
      </c>
      <c r="S68" s="86">
        <v>24269090</v>
      </c>
      <c r="T68" s="88">
        <f t="shared" si="23"/>
        <v>105498728</v>
      </c>
      <c r="U68" s="105">
        <f t="shared" si="24"/>
        <v>0.1869602496628162</v>
      </c>
      <c r="V68" s="85">
        <v>0</v>
      </c>
      <c r="W68" s="86">
        <v>0</v>
      </c>
      <c r="X68" s="88">
        <f t="shared" si="25"/>
        <v>0</v>
      </c>
      <c r="Y68" s="105">
        <f t="shared" si="26"/>
        <v>0</v>
      </c>
      <c r="Z68" s="125">
        <f t="shared" si="27"/>
        <v>296999961</v>
      </c>
      <c r="AA68" s="88">
        <f t="shared" si="28"/>
        <v>76202927</v>
      </c>
      <c r="AB68" s="88">
        <f t="shared" si="29"/>
        <v>373202888</v>
      </c>
      <c r="AC68" s="105">
        <f t="shared" si="30"/>
        <v>0.661373899364588</v>
      </c>
      <c r="AD68" s="85">
        <v>272997190</v>
      </c>
      <c r="AE68" s="86">
        <v>48511529</v>
      </c>
      <c r="AF68" s="88">
        <f t="shared" si="31"/>
        <v>321508719</v>
      </c>
      <c r="AG68" s="86">
        <v>514667763</v>
      </c>
      <c r="AH68" s="86">
        <v>514667763</v>
      </c>
      <c r="AI68" s="126">
        <v>82422777</v>
      </c>
      <c r="AJ68" s="127">
        <f t="shared" si="32"/>
        <v>0.16014754162871475</v>
      </c>
      <c r="AK68" s="128">
        <f t="shared" si="33"/>
        <v>-0.6718635552773298</v>
      </c>
    </row>
    <row r="69" spans="1:37" ht="12.75">
      <c r="A69" s="62" t="s">
        <v>97</v>
      </c>
      <c r="B69" s="63" t="s">
        <v>343</v>
      </c>
      <c r="C69" s="64" t="s">
        <v>344</v>
      </c>
      <c r="D69" s="85">
        <v>168058338</v>
      </c>
      <c r="E69" s="86">
        <v>56936306</v>
      </c>
      <c r="F69" s="87">
        <f t="shared" si="17"/>
        <v>224994644</v>
      </c>
      <c r="G69" s="85">
        <v>183054497</v>
      </c>
      <c r="H69" s="86">
        <v>68350347</v>
      </c>
      <c r="I69" s="87">
        <f t="shared" si="18"/>
        <v>251404844</v>
      </c>
      <c r="J69" s="85">
        <v>60346858</v>
      </c>
      <c r="K69" s="86">
        <v>-44914380</v>
      </c>
      <c r="L69" s="88">
        <f t="shared" si="19"/>
        <v>15432478</v>
      </c>
      <c r="M69" s="105">
        <f t="shared" si="20"/>
        <v>0.0685904238680455</v>
      </c>
      <c r="N69" s="85">
        <v>12858315</v>
      </c>
      <c r="O69" s="86">
        <v>17959604</v>
      </c>
      <c r="P69" s="88">
        <f t="shared" si="21"/>
        <v>30817919</v>
      </c>
      <c r="Q69" s="105">
        <f t="shared" si="22"/>
        <v>0.13697178942624075</v>
      </c>
      <c r="R69" s="85">
        <v>39669244</v>
      </c>
      <c r="S69" s="86">
        <v>11239919</v>
      </c>
      <c r="T69" s="88">
        <f t="shared" si="23"/>
        <v>50909163</v>
      </c>
      <c r="U69" s="105">
        <f t="shared" si="24"/>
        <v>0.20249873546589262</v>
      </c>
      <c r="V69" s="85">
        <v>0</v>
      </c>
      <c r="W69" s="86">
        <v>0</v>
      </c>
      <c r="X69" s="88">
        <f t="shared" si="25"/>
        <v>0</v>
      </c>
      <c r="Y69" s="105">
        <f t="shared" si="26"/>
        <v>0</v>
      </c>
      <c r="Z69" s="125">
        <f t="shared" si="27"/>
        <v>112874417</v>
      </c>
      <c r="AA69" s="88">
        <f t="shared" si="28"/>
        <v>-15714857</v>
      </c>
      <c r="AB69" s="88">
        <f t="shared" si="29"/>
        <v>97159560</v>
      </c>
      <c r="AC69" s="105">
        <f t="shared" si="30"/>
        <v>0.38646653920478957</v>
      </c>
      <c r="AD69" s="85">
        <v>258145918</v>
      </c>
      <c r="AE69" s="86">
        <v>130308590</v>
      </c>
      <c r="AF69" s="88">
        <f t="shared" si="31"/>
        <v>388454508</v>
      </c>
      <c r="AG69" s="86">
        <v>312927009</v>
      </c>
      <c r="AH69" s="86">
        <v>312927009</v>
      </c>
      <c r="AI69" s="126">
        <v>18645676</v>
      </c>
      <c r="AJ69" s="127">
        <f t="shared" si="32"/>
        <v>0.05958474488854364</v>
      </c>
      <c r="AK69" s="128">
        <f t="shared" si="33"/>
        <v>-0.8689443372349794</v>
      </c>
    </row>
    <row r="70" spans="1:37" ht="12.75">
      <c r="A70" s="62" t="s">
        <v>97</v>
      </c>
      <c r="B70" s="63" t="s">
        <v>345</v>
      </c>
      <c r="C70" s="64" t="s">
        <v>346</v>
      </c>
      <c r="D70" s="85">
        <v>237628757</v>
      </c>
      <c r="E70" s="86">
        <v>95592000</v>
      </c>
      <c r="F70" s="87">
        <f t="shared" si="17"/>
        <v>333220757</v>
      </c>
      <c r="G70" s="85">
        <v>277780010</v>
      </c>
      <c r="H70" s="86">
        <v>125252557</v>
      </c>
      <c r="I70" s="87">
        <f t="shared" si="18"/>
        <v>403032567</v>
      </c>
      <c r="J70" s="85">
        <v>104126679</v>
      </c>
      <c r="K70" s="86">
        <v>18361282</v>
      </c>
      <c r="L70" s="88">
        <f t="shared" si="19"/>
        <v>122487961</v>
      </c>
      <c r="M70" s="105">
        <f t="shared" si="20"/>
        <v>0.36758802813715474</v>
      </c>
      <c r="N70" s="85">
        <v>95859285</v>
      </c>
      <c r="O70" s="86">
        <v>30314867</v>
      </c>
      <c r="P70" s="88">
        <f t="shared" si="21"/>
        <v>126174152</v>
      </c>
      <c r="Q70" s="105">
        <f t="shared" si="22"/>
        <v>0.3786503371997321</v>
      </c>
      <c r="R70" s="85">
        <v>70841899</v>
      </c>
      <c r="S70" s="86">
        <v>27909117</v>
      </c>
      <c r="T70" s="88">
        <f t="shared" si="23"/>
        <v>98751016</v>
      </c>
      <c r="U70" s="105">
        <f t="shared" si="24"/>
        <v>0.24501994152745477</v>
      </c>
      <c r="V70" s="85">
        <v>0</v>
      </c>
      <c r="W70" s="86">
        <v>0</v>
      </c>
      <c r="X70" s="88">
        <f t="shared" si="25"/>
        <v>0</v>
      </c>
      <c r="Y70" s="105">
        <f t="shared" si="26"/>
        <v>0</v>
      </c>
      <c r="Z70" s="125">
        <f t="shared" si="27"/>
        <v>270827863</v>
      </c>
      <c r="AA70" s="88">
        <f t="shared" si="28"/>
        <v>76585266</v>
      </c>
      <c r="AB70" s="88">
        <f t="shared" si="29"/>
        <v>347413129</v>
      </c>
      <c r="AC70" s="105">
        <f t="shared" si="30"/>
        <v>0.8619976583678907</v>
      </c>
      <c r="AD70" s="85">
        <v>219210505</v>
      </c>
      <c r="AE70" s="86">
        <v>31899261</v>
      </c>
      <c r="AF70" s="88">
        <f t="shared" si="31"/>
        <v>251109766</v>
      </c>
      <c r="AG70" s="86">
        <v>328576948</v>
      </c>
      <c r="AH70" s="86">
        <v>328576948</v>
      </c>
      <c r="AI70" s="126">
        <v>74426833</v>
      </c>
      <c r="AJ70" s="127">
        <f t="shared" si="32"/>
        <v>0.22651264324239812</v>
      </c>
      <c r="AK70" s="128">
        <f t="shared" si="33"/>
        <v>-0.6067416350505459</v>
      </c>
    </row>
    <row r="71" spans="1:37" ht="12.75">
      <c r="A71" s="62" t="s">
        <v>97</v>
      </c>
      <c r="B71" s="63" t="s">
        <v>347</v>
      </c>
      <c r="C71" s="64" t="s">
        <v>348</v>
      </c>
      <c r="D71" s="85">
        <v>203982155</v>
      </c>
      <c r="E71" s="86">
        <v>101077478</v>
      </c>
      <c r="F71" s="87">
        <f t="shared" si="17"/>
        <v>305059633</v>
      </c>
      <c r="G71" s="85">
        <v>215133704</v>
      </c>
      <c r="H71" s="86">
        <v>119607887</v>
      </c>
      <c r="I71" s="87">
        <f t="shared" si="18"/>
        <v>334741591</v>
      </c>
      <c r="J71" s="85">
        <v>74629975</v>
      </c>
      <c r="K71" s="86">
        <v>6701111</v>
      </c>
      <c r="L71" s="88">
        <f t="shared" si="19"/>
        <v>81331086</v>
      </c>
      <c r="M71" s="105">
        <f t="shared" si="20"/>
        <v>0.26660717185088856</v>
      </c>
      <c r="N71" s="85">
        <v>81811209</v>
      </c>
      <c r="O71" s="86">
        <v>13331108</v>
      </c>
      <c r="P71" s="88">
        <f t="shared" si="21"/>
        <v>95142317</v>
      </c>
      <c r="Q71" s="105">
        <f t="shared" si="22"/>
        <v>0.31188104458251936</v>
      </c>
      <c r="R71" s="85">
        <v>49285039</v>
      </c>
      <c r="S71" s="86">
        <v>13017349</v>
      </c>
      <c r="T71" s="88">
        <f t="shared" si="23"/>
        <v>62302388</v>
      </c>
      <c r="U71" s="105">
        <f t="shared" si="24"/>
        <v>0.18612084567644896</v>
      </c>
      <c r="V71" s="85">
        <v>0</v>
      </c>
      <c r="W71" s="86">
        <v>0</v>
      </c>
      <c r="X71" s="88">
        <f t="shared" si="25"/>
        <v>0</v>
      </c>
      <c r="Y71" s="105">
        <f t="shared" si="26"/>
        <v>0</v>
      </c>
      <c r="Z71" s="125">
        <f t="shared" si="27"/>
        <v>205726223</v>
      </c>
      <c r="AA71" s="88">
        <f t="shared" si="28"/>
        <v>33049568</v>
      </c>
      <c r="AB71" s="88">
        <f t="shared" si="29"/>
        <v>238775791</v>
      </c>
      <c r="AC71" s="105">
        <f t="shared" si="30"/>
        <v>0.7133137841840514</v>
      </c>
      <c r="AD71" s="85">
        <v>179859991</v>
      </c>
      <c r="AE71" s="86">
        <v>40283433</v>
      </c>
      <c r="AF71" s="88">
        <f t="shared" si="31"/>
        <v>220143424</v>
      </c>
      <c r="AG71" s="86">
        <v>259700050</v>
      </c>
      <c r="AH71" s="86">
        <v>259700050</v>
      </c>
      <c r="AI71" s="126">
        <v>65460748</v>
      </c>
      <c r="AJ71" s="127">
        <f t="shared" si="32"/>
        <v>0.2520629010275508</v>
      </c>
      <c r="AK71" s="128">
        <f t="shared" si="33"/>
        <v>-0.7169918280184467</v>
      </c>
    </row>
    <row r="72" spans="1:37" ht="12.75">
      <c r="A72" s="62" t="s">
        <v>112</v>
      </c>
      <c r="B72" s="63" t="s">
        <v>349</v>
      </c>
      <c r="C72" s="64" t="s">
        <v>350</v>
      </c>
      <c r="D72" s="85">
        <v>477343179</v>
      </c>
      <c r="E72" s="86">
        <v>271221430</v>
      </c>
      <c r="F72" s="87">
        <f t="shared" si="17"/>
        <v>748564609</v>
      </c>
      <c r="G72" s="85">
        <v>532961956</v>
      </c>
      <c r="H72" s="86">
        <v>312635356</v>
      </c>
      <c r="I72" s="87">
        <f t="shared" si="18"/>
        <v>845597312</v>
      </c>
      <c r="J72" s="85">
        <v>186744164</v>
      </c>
      <c r="K72" s="86">
        <v>79504259</v>
      </c>
      <c r="L72" s="88">
        <f t="shared" si="19"/>
        <v>266248423</v>
      </c>
      <c r="M72" s="105">
        <f t="shared" si="20"/>
        <v>0.35567861450954597</v>
      </c>
      <c r="N72" s="85">
        <v>180338891</v>
      </c>
      <c r="O72" s="86">
        <v>86121813</v>
      </c>
      <c r="P72" s="88">
        <f t="shared" si="21"/>
        <v>266460704</v>
      </c>
      <c r="Q72" s="105">
        <f t="shared" si="22"/>
        <v>0.35596219858157896</v>
      </c>
      <c r="R72" s="85">
        <v>120955011</v>
      </c>
      <c r="S72" s="86">
        <v>62068955</v>
      </c>
      <c r="T72" s="88">
        <f t="shared" si="23"/>
        <v>183023966</v>
      </c>
      <c r="U72" s="105">
        <f t="shared" si="24"/>
        <v>0.21644341035937445</v>
      </c>
      <c r="V72" s="85">
        <v>0</v>
      </c>
      <c r="W72" s="86">
        <v>0</v>
      </c>
      <c r="X72" s="88">
        <f t="shared" si="25"/>
        <v>0</v>
      </c>
      <c r="Y72" s="105">
        <f t="shared" si="26"/>
        <v>0</v>
      </c>
      <c r="Z72" s="125">
        <f t="shared" si="27"/>
        <v>488038066</v>
      </c>
      <c r="AA72" s="88">
        <f t="shared" si="28"/>
        <v>227695027</v>
      </c>
      <c r="AB72" s="88">
        <f t="shared" si="29"/>
        <v>715733093</v>
      </c>
      <c r="AC72" s="105">
        <f t="shared" si="30"/>
        <v>0.8464230938804119</v>
      </c>
      <c r="AD72" s="85">
        <v>428222044</v>
      </c>
      <c r="AE72" s="86">
        <v>176554920</v>
      </c>
      <c r="AF72" s="88">
        <f t="shared" si="31"/>
        <v>604776964</v>
      </c>
      <c r="AG72" s="86">
        <v>758880538</v>
      </c>
      <c r="AH72" s="86">
        <v>758880538</v>
      </c>
      <c r="AI72" s="126">
        <v>236965255</v>
      </c>
      <c r="AJ72" s="127">
        <f t="shared" si="32"/>
        <v>0.31225633434283695</v>
      </c>
      <c r="AK72" s="128">
        <f t="shared" si="33"/>
        <v>-0.6973694818177631</v>
      </c>
    </row>
    <row r="73" spans="1:37" ht="16.5">
      <c r="A73" s="65"/>
      <c r="B73" s="66" t="s">
        <v>351</v>
      </c>
      <c r="C73" s="67"/>
      <c r="D73" s="89">
        <f>SUM(D68:D72)</f>
        <v>1493726341</v>
      </c>
      <c r="E73" s="90">
        <f>SUM(E68:E72)</f>
        <v>623587214</v>
      </c>
      <c r="F73" s="91">
        <f t="shared" si="17"/>
        <v>2117313555</v>
      </c>
      <c r="G73" s="89">
        <f>SUM(G68:G72)</f>
        <v>1618987047</v>
      </c>
      <c r="H73" s="90">
        <f>SUM(H68:H72)</f>
        <v>780073537</v>
      </c>
      <c r="I73" s="91">
        <f t="shared" si="18"/>
        <v>2399060584</v>
      </c>
      <c r="J73" s="89">
        <f>SUM(J68:J72)</f>
        <v>550710477</v>
      </c>
      <c r="K73" s="90">
        <f>SUM(K68:K72)</f>
        <v>75289393</v>
      </c>
      <c r="L73" s="90">
        <f t="shared" si="19"/>
        <v>625999870</v>
      </c>
      <c r="M73" s="106">
        <f t="shared" si="20"/>
        <v>0.29565761222361797</v>
      </c>
      <c r="N73" s="89">
        <f>SUM(N68:N72)</f>
        <v>461775222</v>
      </c>
      <c r="O73" s="90">
        <f>SUM(O68:O72)</f>
        <v>184024108</v>
      </c>
      <c r="P73" s="90">
        <f t="shared" si="21"/>
        <v>645799330</v>
      </c>
      <c r="Q73" s="106">
        <f t="shared" si="22"/>
        <v>0.3050088299274124</v>
      </c>
      <c r="R73" s="89">
        <f>SUM(R68:R72)</f>
        <v>361980831</v>
      </c>
      <c r="S73" s="90">
        <f>SUM(S68:S72)</f>
        <v>138504430</v>
      </c>
      <c r="T73" s="90">
        <f t="shared" si="23"/>
        <v>500485261</v>
      </c>
      <c r="U73" s="106">
        <f t="shared" si="24"/>
        <v>0.20861718304984664</v>
      </c>
      <c r="V73" s="89">
        <f>SUM(V68:V72)</f>
        <v>0</v>
      </c>
      <c r="W73" s="90">
        <f>SUM(W68:W72)</f>
        <v>0</v>
      </c>
      <c r="X73" s="90">
        <f t="shared" si="25"/>
        <v>0</v>
      </c>
      <c r="Y73" s="106">
        <f t="shared" si="26"/>
        <v>0</v>
      </c>
      <c r="Z73" s="89">
        <f t="shared" si="27"/>
        <v>1374466530</v>
      </c>
      <c r="AA73" s="90">
        <f t="shared" si="28"/>
        <v>397817931</v>
      </c>
      <c r="AB73" s="90">
        <f t="shared" si="29"/>
        <v>1772284461</v>
      </c>
      <c r="AC73" s="106">
        <f t="shared" si="30"/>
        <v>0.738741019222214</v>
      </c>
      <c r="AD73" s="89">
        <f>SUM(AD68:AD72)</f>
        <v>1358435648</v>
      </c>
      <c r="AE73" s="90">
        <f>SUM(AE68:AE72)</f>
        <v>427557733</v>
      </c>
      <c r="AF73" s="90">
        <f t="shared" si="31"/>
        <v>1785993381</v>
      </c>
      <c r="AG73" s="90">
        <f>SUM(AG68:AG72)</f>
        <v>2174752308</v>
      </c>
      <c r="AH73" s="90">
        <f>SUM(AH68:AH72)</f>
        <v>2174752308</v>
      </c>
      <c r="AI73" s="91">
        <f>SUM(AI68:AI72)</f>
        <v>477921289</v>
      </c>
      <c r="AJ73" s="129">
        <f t="shared" si="32"/>
        <v>0.21975895242962998</v>
      </c>
      <c r="AK73" s="130">
        <f t="shared" si="33"/>
        <v>-0.7197720516076201</v>
      </c>
    </row>
    <row r="74" spans="1:37" ht="16.5">
      <c r="A74" s="68"/>
      <c r="B74" s="69" t="s">
        <v>352</v>
      </c>
      <c r="C74" s="70"/>
      <c r="D74" s="92">
        <f>SUM(D9,D11:D15,D17:D24,D26:D29,D31:D35,D37:D40,D42:D47,D49:D53,D55:D60,D62:D66,D68:D72)</f>
        <v>72122484484</v>
      </c>
      <c r="E74" s="93">
        <f>SUM(E9,E11:E15,E17:E24,E26:E29,E31:E35,E37:E40,E42:E47,E49:E53,E55:E60,E62:E66,E68:E72)</f>
        <v>10790521989</v>
      </c>
      <c r="F74" s="94">
        <f t="shared" si="17"/>
        <v>82913006473</v>
      </c>
      <c r="G74" s="92">
        <f>SUM(G9,G11:G15,G17:G24,G26:G29,G31:G35,G37:G40,G42:G47,G49:G53,G55:G60,G62:G66,G68:G72)</f>
        <v>73869581963</v>
      </c>
      <c r="H74" s="93">
        <f>SUM(H9,H11:H15,H17:H24,H26:H29,H31:H35,H37:H40,H42:H47,H49:H53,H55:H60,H62:H66,H68:H72)</f>
        <v>15759785830</v>
      </c>
      <c r="I74" s="94">
        <f t="shared" si="18"/>
        <v>89629367793</v>
      </c>
      <c r="J74" s="92">
        <f>SUM(J9,J11:J15,J17:J24,J26:J29,J31:J35,J37:J40,J42:J47,J49:J53,J55:J60,J62:J66,J68:J72)</f>
        <v>25823097534</v>
      </c>
      <c r="K74" s="93">
        <f>SUM(K9,K11:K15,K17:K24,K26:K29,K31:K35,K37:K40,K42:K47,K49:K53,K55:K60,K62:K66,K68:K72)</f>
        <v>1351988365</v>
      </c>
      <c r="L74" s="93">
        <f t="shared" si="19"/>
        <v>27175085899</v>
      </c>
      <c r="M74" s="107">
        <f t="shared" si="20"/>
        <v>0.3277541975015628</v>
      </c>
      <c r="N74" s="92">
        <f>SUM(N9,N11:N15,N17:N24,N26:N29,N31:N35,N37:N40,N42:N47,N49:N53,N55:N60,N62:N66,N68:N72)</f>
        <v>18642283460</v>
      </c>
      <c r="O74" s="93">
        <f>SUM(O9,O11:O15,O17:O24,O26:O29,O31:O35,O37:O40,O42:O47,O49:O53,O55:O60,O62:O66,O68:O72)</f>
        <v>2623001267</v>
      </c>
      <c r="P74" s="93">
        <f t="shared" si="21"/>
        <v>21265284727</v>
      </c>
      <c r="Q74" s="107">
        <f t="shared" si="22"/>
        <v>0.2564770671284834</v>
      </c>
      <c r="R74" s="92">
        <f>SUM(R9,R11:R15,R17:R24,R26:R29,R31:R35,R37:R40,R42:R47,R49:R53,R55:R60,R62:R66,R68:R72)</f>
        <v>22584439440</v>
      </c>
      <c r="S74" s="93">
        <f>SUM(S9,S11:S15,S17:S24,S26:S29,S31:S35,S37:S40,S42:S47,S49:S53,S55:S60,S62:S66,S68:S72)</f>
        <v>2306888152</v>
      </c>
      <c r="T74" s="93">
        <f t="shared" si="23"/>
        <v>24891327592</v>
      </c>
      <c r="U74" s="107">
        <f t="shared" si="24"/>
        <v>0.27771397037505374</v>
      </c>
      <c r="V74" s="92">
        <f>SUM(V9,V11:V15,V17:V24,V26:V29,V31:V35,V37:V40,V42:V47,V49:V53,V55:V60,V62:V66,V68:V72)</f>
        <v>0</v>
      </c>
      <c r="W74" s="93">
        <f>SUM(W9,W11:W15,W17:W24,W26:W29,W31:W35,W37:W40,W42:W47,W49:W53,W55:W60,W62:W66,W68:W72)</f>
        <v>0</v>
      </c>
      <c r="X74" s="93">
        <f t="shared" si="25"/>
        <v>0</v>
      </c>
      <c r="Y74" s="107">
        <f t="shared" si="26"/>
        <v>0</v>
      </c>
      <c r="Z74" s="92">
        <f t="shared" si="27"/>
        <v>67049820434</v>
      </c>
      <c r="AA74" s="93">
        <f t="shared" si="28"/>
        <v>6281877784</v>
      </c>
      <c r="AB74" s="93">
        <f t="shared" si="29"/>
        <v>73331698218</v>
      </c>
      <c r="AC74" s="107">
        <f t="shared" si="30"/>
        <v>0.8181659652822761</v>
      </c>
      <c r="AD74" s="92">
        <f>SUM(AD9,AD11:AD15,AD17:AD24,AD26:AD29,AD31:AD35,AD37:AD40,AD42:AD47,AD49:AD53,AD55:AD60,AD62:AD66,AD68:AD72)</f>
        <v>48824035612</v>
      </c>
      <c r="AE74" s="93">
        <f>SUM(AE9,AE11:AE15,AE17:AE24,AE26:AE29,AE31:AE35,AE37:AE40,AE42:AE47,AE49:AE53,AE55:AE60,AE62:AE66,AE68:AE72)</f>
        <v>23135197692</v>
      </c>
      <c r="AF74" s="93">
        <f t="shared" si="31"/>
        <v>71959233304</v>
      </c>
      <c r="AG74" s="93">
        <f>SUM(AG9,AG11:AG15,AG17:AG24,AG26:AG29,AG31:AG35,AG37:AG40,AG42:AG47,AG49:AG53,AG55:AG60,AG62:AG66,AG68:AG72)</f>
        <v>82266326840</v>
      </c>
      <c r="AH74" s="93">
        <f>SUM(AH9,AH11:AH15,AH17:AH24,AH26:AH29,AH31:AH35,AH37:AH40,AH42:AH47,AH49:AH53,AH55:AH60,AH62:AH66,AH68:AH72)</f>
        <v>82266326840</v>
      </c>
      <c r="AI74" s="94">
        <f>SUM(AI9,AI11:AI15,AI17:AI24,AI26:AI29,AI31:AI35,AI37:AI40,AI42:AI47,AI49:AI53,AI55:AI60,AI62:AI66,AI68:AI72)</f>
        <v>17401314612</v>
      </c>
      <c r="AJ74" s="131">
        <f t="shared" si="32"/>
        <v>0.21152414700420336</v>
      </c>
      <c r="AK74" s="132">
        <f t="shared" si="33"/>
        <v>-0.6540912618281556</v>
      </c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29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353</v>
      </c>
      <c r="C9" s="64" t="s">
        <v>354</v>
      </c>
      <c r="D9" s="85">
        <v>539470742</v>
      </c>
      <c r="E9" s="86">
        <v>138638004</v>
      </c>
      <c r="F9" s="87">
        <f>$D9+$E9</f>
        <v>678108746</v>
      </c>
      <c r="G9" s="85">
        <v>532876887</v>
      </c>
      <c r="H9" s="86">
        <v>127336548</v>
      </c>
      <c r="I9" s="87">
        <f>$G9+$H9</f>
        <v>660213435</v>
      </c>
      <c r="J9" s="85">
        <v>48936381</v>
      </c>
      <c r="K9" s="86">
        <v>19373917</v>
      </c>
      <c r="L9" s="88">
        <f>$J9+$K9</f>
        <v>68310298</v>
      </c>
      <c r="M9" s="105">
        <f>IF($F9=0,0,$L9/$F9)</f>
        <v>0.10073649455628758</v>
      </c>
      <c r="N9" s="85">
        <v>207252844</v>
      </c>
      <c r="O9" s="86">
        <v>27720176</v>
      </c>
      <c r="P9" s="88">
        <f>$N9+$O9</f>
        <v>234973020</v>
      </c>
      <c r="Q9" s="105">
        <f>IF($F9=0,0,$P9/$F9)</f>
        <v>0.3465122981911813</v>
      </c>
      <c r="R9" s="85">
        <v>113598859</v>
      </c>
      <c r="S9" s="86">
        <v>12863136</v>
      </c>
      <c r="T9" s="88">
        <f>$R9+$S9</f>
        <v>126461995</v>
      </c>
      <c r="U9" s="105">
        <f>IF($I9=0,0,$T9/$I9)</f>
        <v>0.19154713960039302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369788084</v>
      </c>
      <c r="AA9" s="88">
        <f>$K9+$O9+$S9</f>
        <v>59957229</v>
      </c>
      <c r="AB9" s="88">
        <f>$Z9+$AA9</f>
        <v>429745313</v>
      </c>
      <c r="AC9" s="105">
        <f>IF($I9=0,0,$AB9/$I9)</f>
        <v>0.6509187638691418</v>
      </c>
      <c r="AD9" s="85">
        <v>436507455</v>
      </c>
      <c r="AE9" s="86">
        <v>2510590032</v>
      </c>
      <c r="AF9" s="88">
        <f>$AD9+$AE9</f>
        <v>2947097487</v>
      </c>
      <c r="AG9" s="86">
        <v>470576600</v>
      </c>
      <c r="AH9" s="86">
        <v>470576600</v>
      </c>
      <c r="AI9" s="126">
        <v>138930848</v>
      </c>
      <c r="AJ9" s="127">
        <f>IF($AH9=0,0,$AI9/$AH9)</f>
        <v>0.2952353516940706</v>
      </c>
      <c r="AK9" s="128">
        <f>IF($AF9=0,0,(($T9/$AF9)-1))</f>
        <v>-0.9570893071716022</v>
      </c>
    </row>
    <row r="10" spans="1:37" ht="12.75">
      <c r="A10" s="62" t="s">
        <v>97</v>
      </c>
      <c r="B10" s="63" t="s">
        <v>355</v>
      </c>
      <c r="C10" s="64" t="s">
        <v>356</v>
      </c>
      <c r="D10" s="85">
        <v>415795588</v>
      </c>
      <c r="E10" s="86">
        <v>119672000</v>
      </c>
      <c r="F10" s="87">
        <f aca="true" t="shared" si="0" ref="F10:F41">$D10+$E10</f>
        <v>535467588</v>
      </c>
      <c r="G10" s="85">
        <v>453787856</v>
      </c>
      <c r="H10" s="86">
        <v>149620725</v>
      </c>
      <c r="I10" s="87">
        <f aca="true" t="shared" si="1" ref="I10:I41">$G10+$H10</f>
        <v>603408581</v>
      </c>
      <c r="J10" s="85">
        <v>161920331</v>
      </c>
      <c r="K10" s="86">
        <v>24232395</v>
      </c>
      <c r="L10" s="88">
        <f aca="true" t="shared" si="2" ref="L10:L41">$J10+$K10</f>
        <v>186152726</v>
      </c>
      <c r="M10" s="105">
        <f aca="true" t="shared" si="3" ref="M10:M41">IF($F10=0,0,$L10/$F10)</f>
        <v>0.3476451799730594</v>
      </c>
      <c r="N10" s="85">
        <v>142557440</v>
      </c>
      <c r="O10" s="86">
        <v>26567747</v>
      </c>
      <c r="P10" s="88">
        <f aca="true" t="shared" si="4" ref="P10:P41">$N10+$O10</f>
        <v>169125187</v>
      </c>
      <c r="Q10" s="105">
        <f aca="true" t="shared" si="5" ref="Q10:Q41">IF($F10=0,0,$P10/$F10)</f>
        <v>0.3158457968141295</v>
      </c>
      <c r="R10" s="85">
        <v>87070516</v>
      </c>
      <c r="S10" s="86">
        <v>16846505</v>
      </c>
      <c r="T10" s="88">
        <f aca="true" t="shared" si="6" ref="T10:T41">$R10+$S10</f>
        <v>103917021</v>
      </c>
      <c r="U10" s="105">
        <f aca="true" t="shared" si="7" ref="U10:U41">IF($I10=0,0,$T10/$I10)</f>
        <v>0.17221667750860176</v>
      </c>
      <c r="V10" s="85">
        <v>0</v>
      </c>
      <c r="W10" s="86">
        <v>0</v>
      </c>
      <c r="X10" s="88">
        <f aca="true" t="shared" si="8" ref="X10:X41">$V10+$W10</f>
        <v>0</v>
      </c>
      <c r="Y10" s="105">
        <f aca="true" t="shared" si="9" ref="Y10:Y41">IF($I10=0,0,$X10/$I10)</f>
        <v>0</v>
      </c>
      <c r="Z10" s="125">
        <f aca="true" t="shared" si="10" ref="Z10:Z41">$J10+$N10+$R10</f>
        <v>391548287</v>
      </c>
      <c r="AA10" s="88">
        <f aca="true" t="shared" si="11" ref="AA10:AA41">$K10+$O10+$S10</f>
        <v>67646647</v>
      </c>
      <c r="AB10" s="88">
        <f aca="true" t="shared" si="12" ref="AB10:AB41">$Z10+$AA10</f>
        <v>459194934</v>
      </c>
      <c r="AC10" s="105">
        <f aca="true" t="shared" si="13" ref="AC10:AC41">IF($I10=0,0,$AB10/$I10)</f>
        <v>0.7610016636472062</v>
      </c>
      <c r="AD10" s="85">
        <v>241621024</v>
      </c>
      <c r="AE10" s="86">
        <v>54666364</v>
      </c>
      <c r="AF10" s="88">
        <f aca="true" t="shared" si="14" ref="AF10:AF41">$AD10+$AE10</f>
        <v>296287388</v>
      </c>
      <c r="AG10" s="86">
        <v>558888663</v>
      </c>
      <c r="AH10" s="86">
        <v>558888663</v>
      </c>
      <c r="AI10" s="126">
        <v>36761027</v>
      </c>
      <c r="AJ10" s="127">
        <f aca="true" t="shared" si="15" ref="AJ10:AJ41">IF($AH10=0,0,$AI10/$AH10)</f>
        <v>0.06577522400020484</v>
      </c>
      <c r="AK10" s="128">
        <f aca="true" t="shared" si="16" ref="AK10:AK41">IF($AF10=0,0,(($T10/$AF10)-1))</f>
        <v>-0.64926950923743</v>
      </c>
    </row>
    <row r="11" spans="1:37" ht="12.75">
      <c r="A11" s="62" t="s">
        <v>97</v>
      </c>
      <c r="B11" s="63" t="s">
        <v>357</v>
      </c>
      <c r="C11" s="64" t="s">
        <v>358</v>
      </c>
      <c r="D11" s="85">
        <v>1316707182</v>
      </c>
      <c r="E11" s="86">
        <v>130973034</v>
      </c>
      <c r="F11" s="87">
        <f t="shared" si="0"/>
        <v>1447680216</v>
      </c>
      <c r="G11" s="85">
        <v>1377249184</v>
      </c>
      <c r="H11" s="86">
        <v>147692943</v>
      </c>
      <c r="I11" s="87">
        <f t="shared" si="1"/>
        <v>1524942127</v>
      </c>
      <c r="J11" s="85">
        <v>418848189</v>
      </c>
      <c r="K11" s="86">
        <v>27490774</v>
      </c>
      <c r="L11" s="88">
        <f t="shared" si="2"/>
        <v>446338963</v>
      </c>
      <c r="M11" s="105">
        <f t="shared" si="3"/>
        <v>0.30831322972227454</v>
      </c>
      <c r="N11" s="85">
        <v>666674476</v>
      </c>
      <c r="O11" s="86">
        <v>28161665</v>
      </c>
      <c r="P11" s="88">
        <f t="shared" si="4"/>
        <v>694836141</v>
      </c>
      <c r="Q11" s="105">
        <f t="shared" si="5"/>
        <v>0.4799652114607609</v>
      </c>
      <c r="R11" s="85">
        <v>203451599</v>
      </c>
      <c r="S11" s="86">
        <v>11724298</v>
      </c>
      <c r="T11" s="88">
        <f t="shared" si="6"/>
        <v>215175897</v>
      </c>
      <c r="U11" s="105">
        <f t="shared" si="7"/>
        <v>0.14110430369138854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1288974264</v>
      </c>
      <c r="AA11" s="88">
        <f t="shared" si="11"/>
        <v>67376737</v>
      </c>
      <c r="AB11" s="88">
        <f t="shared" si="12"/>
        <v>1356351001</v>
      </c>
      <c r="AC11" s="105">
        <f t="shared" si="13"/>
        <v>0.8894442464307368</v>
      </c>
      <c r="AD11" s="85">
        <v>986573599</v>
      </c>
      <c r="AE11" s="86">
        <v>84478870</v>
      </c>
      <c r="AF11" s="88">
        <f t="shared" si="14"/>
        <v>1071052469</v>
      </c>
      <c r="AG11" s="86">
        <v>1412346311</v>
      </c>
      <c r="AH11" s="86">
        <v>1412346311</v>
      </c>
      <c r="AI11" s="126">
        <v>324046356</v>
      </c>
      <c r="AJ11" s="127">
        <f t="shared" si="15"/>
        <v>0.22943831373097273</v>
      </c>
      <c r="AK11" s="128">
        <f t="shared" si="16"/>
        <v>-0.7990986406101082</v>
      </c>
    </row>
    <row r="12" spans="1:37" ht="12.75">
      <c r="A12" s="62" t="s">
        <v>97</v>
      </c>
      <c r="B12" s="63" t="s">
        <v>359</v>
      </c>
      <c r="C12" s="64" t="s">
        <v>360</v>
      </c>
      <c r="D12" s="85">
        <v>583962759</v>
      </c>
      <c r="E12" s="86">
        <v>45962850</v>
      </c>
      <c r="F12" s="87">
        <f t="shared" si="0"/>
        <v>629925609</v>
      </c>
      <c r="G12" s="85">
        <v>605282601</v>
      </c>
      <c r="H12" s="86">
        <v>50588645</v>
      </c>
      <c r="I12" s="87">
        <f t="shared" si="1"/>
        <v>655871246</v>
      </c>
      <c r="J12" s="85">
        <v>155967458</v>
      </c>
      <c r="K12" s="86">
        <v>9280988</v>
      </c>
      <c r="L12" s="88">
        <f t="shared" si="2"/>
        <v>165248446</v>
      </c>
      <c r="M12" s="105">
        <f t="shared" si="3"/>
        <v>0.2623300968225916</v>
      </c>
      <c r="N12" s="85">
        <v>147890187</v>
      </c>
      <c r="O12" s="86">
        <v>6644896</v>
      </c>
      <c r="P12" s="88">
        <f t="shared" si="4"/>
        <v>154535083</v>
      </c>
      <c r="Q12" s="105">
        <f t="shared" si="5"/>
        <v>0.24532275048370036</v>
      </c>
      <c r="R12" s="85">
        <v>42535420</v>
      </c>
      <c r="S12" s="86">
        <v>2236957</v>
      </c>
      <c r="T12" s="88">
        <f t="shared" si="6"/>
        <v>44772377</v>
      </c>
      <c r="U12" s="105">
        <f t="shared" si="7"/>
        <v>0.06826397295666778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346393065</v>
      </c>
      <c r="AA12" s="88">
        <f t="shared" si="11"/>
        <v>18162841</v>
      </c>
      <c r="AB12" s="88">
        <f t="shared" si="12"/>
        <v>364555906</v>
      </c>
      <c r="AC12" s="105">
        <f t="shared" si="13"/>
        <v>0.5558345608583061</v>
      </c>
      <c r="AD12" s="85">
        <v>355036158</v>
      </c>
      <c r="AE12" s="86">
        <v>22613216</v>
      </c>
      <c r="AF12" s="88">
        <f t="shared" si="14"/>
        <v>377649374</v>
      </c>
      <c r="AG12" s="86">
        <v>594218559</v>
      </c>
      <c r="AH12" s="86">
        <v>594218559</v>
      </c>
      <c r="AI12" s="126">
        <v>90740961</v>
      </c>
      <c r="AJ12" s="127">
        <f t="shared" si="15"/>
        <v>0.15270637314443086</v>
      </c>
      <c r="AK12" s="128">
        <f t="shared" si="16"/>
        <v>-0.8814445883339396</v>
      </c>
    </row>
    <row r="13" spans="1:37" ht="12.75">
      <c r="A13" s="62" t="s">
        <v>97</v>
      </c>
      <c r="B13" s="63" t="s">
        <v>361</v>
      </c>
      <c r="C13" s="64" t="s">
        <v>362</v>
      </c>
      <c r="D13" s="85">
        <v>280558073</v>
      </c>
      <c r="E13" s="86">
        <v>171219422</v>
      </c>
      <c r="F13" s="87">
        <f t="shared" si="0"/>
        <v>451777495</v>
      </c>
      <c r="G13" s="85">
        <v>309331264</v>
      </c>
      <c r="H13" s="86">
        <v>170757600</v>
      </c>
      <c r="I13" s="87">
        <f t="shared" si="1"/>
        <v>480088864</v>
      </c>
      <c r="J13" s="85">
        <v>98117856</v>
      </c>
      <c r="K13" s="86">
        <v>31341612</v>
      </c>
      <c r="L13" s="88">
        <f t="shared" si="2"/>
        <v>129459468</v>
      </c>
      <c r="M13" s="105">
        <f t="shared" si="3"/>
        <v>0.2865558143838041</v>
      </c>
      <c r="N13" s="85">
        <v>92757111</v>
      </c>
      <c r="O13" s="86">
        <v>15096500</v>
      </c>
      <c r="P13" s="88">
        <f t="shared" si="4"/>
        <v>107853611</v>
      </c>
      <c r="Q13" s="105">
        <f t="shared" si="5"/>
        <v>0.23873170353472345</v>
      </c>
      <c r="R13" s="85">
        <v>49323799</v>
      </c>
      <c r="S13" s="86">
        <v>8697689</v>
      </c>
      <c r="T13" s="88">
        <f t="shared" si="6"/>
        <v>58021488</v>
      </c>
      <c r="U13" s="105">
        <f t="shared" si="7"/>
        <v>0.12085572557667157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240198766</v>
      </c>
      <c r="AA13" s="88">
        <f t="shared" si="11"/>
        <v>55135801</v>
      </c>
      <c r="AB13" s="88">
        <f t="shared" si="12"/>
        <v>295334567</v>
      </c>
      <c r="AC13" s="105">
        <f t="shared" si="13"/>
        <v>0.6151664600993536</v>
      </c>
      <c r="AD13" s="85">
        <v>103826579</v>
      </c>
      <c r="AE13" s="86">
        <v>31615709</v>
      </c>
      <c r="AF13" s="88">
        <f t="shared" si="14"/>
        <v>135442288</v>
      </c>
      <c r="AG13" s="86">
        <v>293003160</v>
      </c>
      <c r="AH13" s="86">
        <v>293003160</v>
      </c>
      <c r="AI13" s="126">
        <v>14178593</v>
      </c>
      <c r="AJ13" s="127">
        <f t="shared" si="15"/>
        <v>0.04839058049749361</v>
      </c>
      <c r="AK13" s="128">
        <f t="shared" si="16"/>
        <v>-0.5716146791613561</v>
      </c>
    </row>
    <row r="14" spans="1:37" ht="12.75">
      <c r="A14" s="62" t="s">
        <v>112</v>
      </c>
      <c r="B14" s="63" t="s">
        <v>363</v>
      </c>
      <c r="C14" s="64" t="s">
        <v>364</v>
      </c>
      <c r="D14" s="85">
        <v>1392850144</v>
      </c>
      <c r="E14" s="86">
        <v>567412296</v>
      </c>
      <c r="F14" s="87">
        <f t="shared" si="0"/>
        <v>1960262440</v>
      </c>
      <c r="G14" s="85">
        <v>1524421144</v>
      </c>
      <c r="H14" s="86">
        <v>847594536</v>
      </c>
      <c r="I14" s="87">
        <f t="shared" si="1"/>
        <v>2372015680</v>
      </c>
      <c r="J14" s="85">
        <v>3891700</v>
      </c>
      <c r="K14" s="86">
        <v>146880750</v>
      </c>
      <c r="L14" s="88">
        <f t="shared" si="2"/>
        <v>150772450</v>
      </c>
      <c r="M14" s="105">
        <f t="shared" si="3"/>
        <v>0.07691442070379106</v>
      </c>
      <c r="N14" s="85">
        <v>448851033</v>
      </c>
      <c r="O14" s="86">
        <v>167957473</v>
      </c>
      <c r="P14" s="88">
        <f t="shared" si="4"/>
        <v>616808506</v>
      </c>
      <c r="Q14" s="105">
        <f t="shared" si="5"/>
        <v>0.31465608553924035</v>
      </c>
      <c r="R14" s="85">
        <v>15561015</v>
      </c>
      <c r="S14" s="86">
        <v>116901923</v>
      </c>
      <c r="T14" s="88">
        <f t="shared" si="6"/>
        <v>132462938</v>
      </c>
      <c r="U14" s="105">
        <f t="shared" si="7"/>
        <v>0.05584403978307597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468303748</v>
      </c>
      <c r="AA14" s="88">
        <f t="shared" si="11"/>
        <v>431740146</v>
      </c>
      <c r="AB14" s="88">
        <f t="shared" si="12"/>
        <v>900043894</v>
      </c>
      <c r="AC14" s="105">
        <f t="shared" si="13"/>
        <v>0.3794426409525252</v>
      </c>
      <c r="AD14" s="85">
        <v>391484754</v>
      </c>
      <c r="AE14" s="86">
        <v>281991884</v>
      </c>
      <c r="AF14" s="88">
        <f t="shared" si="14"/>
        <v>673476638</v>
      </c>
      <c r="AG14" s="86">
        <v>1736739178</v>
      </c>
      <c r="AH14" s="86">
        <v>1736739178</v>
      </c>
      <c r="AI14" s="126">
        <v>114975837</v>
      </c>
      <c r="AJ14" s="127">
        <f t="shared" si="15"/>
        <v>0.06620213239641676</v>
      </c>
      <c r="AK14" s="128">
        <f t="shared" si="16"/>
        <v>-0.8033147246304333</v>
      </c>
    </row>
    <row r="15" spans="1:37" ht="16.5">
      <c r="A15" s="65"/>
      <c r="B15" s="66" t="s">
        <v>365</v>
      </c>
      <c r="C15" s="67"/>
      <c r="D15" s="89">
        <f>SUM(D9:D14)</f>
        <v>4529344488</v>
      </c>
      <c r="E15" s="90">
        <f>SUM(E9:E14)</f>
        <v>1173877606</v>
      </c>
      <c r="F15" s="91">
        <f t="shared" si="0"/>
        <v>5703222094</v>
      </c>
      <c r="G15" s="89">
        <f>SUM(G9:G14)</f>
        <v>4802948936</v>
      </c>
      <c r="H15" s="90">
        <f>SUM(H9:H14)</f>
        <v>1493590997</v>
      </c>
      <c r="I15" s="91">
        <f t="shared" si="1"/>
        <v>6296539933</v>
      </c>
      <c r="J15" s="89">
        <f>SUM(J9:J14)</f>
        <v>887681915</v>
      </c>
      <c r="K15" s="90">
        <f>SUM(K9:K14)</f>
        <v>258600436</v>
      </c>
      <c r="L15" s="90">
        <f t="shared" si="2"/>
        <v>1146282351</v>
      </c>
      <c r="M15" s="106">
        <f t="shared" si="3"/>
        <v>0.20098855210389427</v>
      </c>
      <c r="N15" s="89">
        <f>SUM(N9:N14)</f>
        <v>1705983091</v>
      </c>
      <c r="O15" s="90">
        <f>SUM(O9:O14)</f>
        <v>272148457</v>
      </c>
      <c r="P15" s="90">
        <f t="shared" si="4"/>
        <v>1978131548</v>
      </c>
      <c r="Q15" s="106">
        <f t="shared" si="5"/>
        <v>0.3468445582859323</v>
      </c>
      <c r="R15" s="89">
        <f>SUM(R9:R14)</f>
        <v>511541208</v>
      </c>
      <c r="S15" s="90">
        <f>SUM(S9:S14)</f>
        <v>169270508</v>
      </c>
      <c r="T15" s="90">
        <f t="shared" si="6"/>
        <v>680811716</v>
      </c>
      <c r="U15" s="106">
        <f t="shared" si="7"/>
        <v>0.10812473568727544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f t="shared" si="10"/>
        <v>3105206214</v>
      </c>
      <c r="AA15" s="90">
        <f t="shared" si="11"/>
        <v>700019401</v>
      </c>
      <c r="AB15" s="90">
        <f t="shared" si="12"/>
        <v>3805225615</v>
      </c>
      <c r="AC15" s="106">
        <f t="shared" si="13"/>
        <v>0.6043359774559537</v>
      </c>
      <c r="AD15" s="89">
        <f>SUM(AD9:AD14)</f>
        <v>2515049569</v>
      </c>
      <c r="AE15" s="90">
        <f>SUM(AE9:AE14)</f>
        <v>2985956075</v>
      </c>
      <c r="AF15" s="90">
        <f t="shared" si="14"/>
        <v>5501005644</v>
      </c>
      <c r="AG15" s="90">
        <f>SUM(AG9:AG14)</f>
        <v>5065772471</v>
      </c>
      <c r="AH15" s="90">
        <f>SUM(AH9:AH14)</f>
        <v>5065772471</v>
      </c>
      <c r="AI15" s="91">
        <f>SUM(AI9:AI14)</f>
        <v>719633622</v>
      </c>
      <c r="AJ15" s="129">
        <f t="shared" si="15"/>
        <v>0.1420580229608974</v>
      </c>
      <c r="AK15" s="130">
        <f t="shared" si="16"/>
        <v>-0.8762386806960346</v>
      </c>
    </row>
    <row r="16" spans="1:37" ht="12.75">
      <c r="A16" s="62" t="s">
        <v>97</v>
      </c>
      <c r="B16" s="63" t="s">
        <v>366</v>
      </c>
      <c r="C16" s="64" t="s">
        <v>367</v>
      </c>
      <c r="D16" s="85">
        <v>384580436</v>
      </c>
      <c r="E16" s="86">
        <v>33843000</v>
      </c>
      <c r="F16" s="87">
        <f t="shared" si="0"/>
        <v>418423436</v>
      </c>
      <c r="G16" s="85">
        <v>427060414</v>
      </c>
      <c r="H16" s="86">
        <v>48683971</v>
      </c>
      <c r="I16" s="87">
        <f t="shared" si="1"/>
        <v>475744385</v>
      </c>
      <c r="J16" s="85">
        <v>138446271</v>
      </c>
      <c r="K16" s="86">
        <v>2322896</v>
      </c>
      <c r="L16" s="88">
        <f t="shared" si="2"/>
        <v>140769167</v>
      </c>
      <c r="M16" s="105">
        <f t="shared" si="3"/>
        <v>0.3364275393981517</v>
      </c>
      <c r="N16" s="85">
        <v>126470326</v>
      </c>
      <c r="O16" s="86">
        <v>11255946</v>
      </c>
      <c r="P16" s="88">
        <f t="shared" si="4"/>
        <v>137726272</v>
      </c>
      <c r="Q16" s="105">
        <f t="shared" si="5"/>
        <v>0.32915525314887</v>
      </c>
      <c r="R16" s="85">
        <v>96046690</v>
      </c>
      <c r="S16" s="86">
        <v>9712775</v>
      </c>
      <c r="T16" s="88">
        <f t="shared" si="6"/>
        <v>105759465</v>
      </c>
      <c r="U16" s="105">
        <f t="shared" si="7"/>
        <v>0.22230312818090328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360963287</v>
      </c>
      <c r="AA16" s="88">
        <f t="shared" si="11"/>
        <v>23291617</v>
      </c>
      <c r="AB16" s="88">
        <f t="shared" si="12"/>
        <v>384254904</v>
      </c>
      <c r="AC16" s="105">
        <f t="shared" si="13"/>
        <v>0.8076919373415201</v>
      </c>
      <c r="AD16" s="85">
        <v>306945933</v>
      </c>
      <c r="AE16" s="86">
        <v>18081270</v>
      </c>
      <c r="AF16" s="88">
        <f t="shared" si="14"/>
        <v>325027203</v>
      </c>
      <c r="AG16" s="86">
        <v>378071294</v>
      </c>
      <c r="AH16" s="86">
        <v>378071294</v>
      </c>
      <c r="AI16" s="126">
        <v>95664474</v>
      </c>
      <c r="AJ16" s="127">
        <f t="shared" si="15"/>
        <v>0.2530328949015632</v>
      </c>
      <c r="AK16" s="128">
        <f t="shared" si="16"/>
        <v>-0.6746134968893664</v>
      </c>
    </row>
    <row r="17" spans="1:37" ht="12.75">
      <c r="A17" s="62" t="s">
        <v>97</v>
      </c>
      <c r="B17" s="63" t="s">
        <v>368</v>
      </c>
      <c r="C17" s="64" t="s">
        <v>369</v>
      </c>
      <c r="D17" s="85">
        <v>772856024</v>
      </c>
      <c r="E17" s="86">
        <v>190000008</v>
      </c>
      <c r="F17" s="87">
        <f t="shared" si="0"/>
        <v>962856032</v>
      </c>
      <c r="G17" s="85">
        <v>820426763</v>
      </c>
      <c r="H17" s="86">
        <v>189390014</v>
      </c>
      <c r="I17" s="87">
        <f t="shared" si="1"/>
        <v>1009816777</v>
      </c>
      <c r="J17" s="85">
        <v>265537733</v>
      </c>
      <c r="K17" s="86">
        <v>26569939</v>
      </c>
      <c r="L17" s="88">
        <f t="shared" si="2"/>
        <v>292107672</v>
      </c>
      <c r="M17" s="105">
        <f t="shared" si="3"/>
        <v>0.3033762704827714</v>
      </c>
      <c r="N17" s="85">
        <v>300723793</v>
      </c>
      <c r="O17" s="86">
        <v>30262027</v>
      </c>
      <c r="P17" s="88">
        <f t="shared" si="4"/>
        <v>330985820</v>
      </c>
      <c r="Q17" s="105">
        <f t="shared" si="5"/>
        <v>0.34375421558349856</v>
      </c>
      <c r="R17" s="85">
        <v>176600620</v>
      </c>
      <c r="S17" s="86">
        <v>26399823</v>
      </c>
      <c r="T17" s="88">
        <f t="shared" si="6"/>
        <v>203000443</v>
      </c>
      <c r="U17" s="105">
        <f t="shared" si="7"/>
        <v>0.20102700571392865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742862146</v>
      </c>
      <c r="AA17" s="88">
        <f t="shared" si="11"/>
        <v>83231789</v>
      </c>
      <c r="AB17" s="88">
        <f t="shared" si="12"/>
        <v>826093935</v>
      </c>
      <c r="AC17" s="105">
        <f t="shared" si="13"/>
        <v>0.818063191081247</v>
      </c>
      <c r="AD17" s="85">
        <v>638172089</v>
      </c>
      <c r="AE17" s="86">
        <v>131461696</v>
      </c>
      <c r="AF17" s="88">
        <f t="shared" si="14"/>
        <v>769633785</v>
      </c>
      <c r="AG17" s="86">
        <v>917911510</v>
      </c>
      <c r="AH17" s="86">
        <v>917911510</v>
      </c>
      <c r="AI17" s="126">
        <v>218645313</v>
      </c>
      <c r="AJ17" s="127">
        <f t="shared" si="15"/>
        <v>0.23819868322601162</v>
      </c>
      <c r="AK17" s="128">
        <f t="shared" si="16"/>
        <v>-0.736237614620829</v>
      </c>
    </row>
    <row r="18" spans="1:37" ht="12.75">
      <c r="A18" s="62" t="s">
        <v>97</v>
      </c>
      <c r="B18" s="63" t="s">
        <v>370</v>
      </c>
      <c r="C18" s="64" t="s">
        <v>371</v>
      </c>
      <c r="D18" s="85">
        <v>971499492</v>
      </c>
      <c r="E18" s="86">
        <v>247178868</v>
      </c>
      <c r="F18" s="87">
        <f t="shared" si="0"/>
        <v>1218678360</v>
      </c>
      <c r="G18" s="85">
        <v>1066650000</v>
      </c>
      <c r="H18" s="86">
        <v>293670532</v>
      </c>
      <c r="I18" s="87">
        <f t="shared" si="1"/>
        <v>1360320532</v>
      </c>
      <c r="J18" s="85">
        <v>277114577</v>
      </c>
      <c r="K18" s="86">
        <v>19337736</v>
      </c>
      <c r="L18" s="88">
        <f t="shared" si="2"/>
        <v>296452313</v>
      </c>
      <c r="M18" s="105">
        <f t="shared" si="3"/>
        <v>0.24325722252096116</v>
      </c>
      <c r="N18" s="85">
        <v>341473428</v>
      </c>
      <c r="O18" s="86">
        <v>20271476</v>
      </c>
      <c r="P18" s="88">
        <f t="shared" si="4"/>
        <v>361744904</v>
      </c>
      <c r="Q18" s="105">
        <f t="shared" si="5"/>
        <v>0.29683377983342546</v>
      </c>
      <c r="R18" s="85">
        <v>205968470</v>
      </c>
      <c r="S18" s="86">
        <v>39292207</v>
      </c>
      <c r="T18" s="88">
        <f t="shared" si="6"/>
        <v>245260677</v>
      </c>
      <c r="U18" s="105">
        <f t="shared" si="7"/>
        <v>0.1802962399159024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824556475</v>
      </c>
      <c r="AA18" s="88">
        <f t="shared" si="11"/>
        <v>78901419</v>
      </c>
      <c r="AB18" s="88">
        <f t="shared" si="12"/>
        <v>903457894</v>
      </c>
      <c r="AC18" s="105">
        <f t="shared" si="13"/>
        <v>0.664150744436459</v>
      </c>
      <c r="AD18" s="85">
        <v>731442967</v>
      </c>
      <c r="AE18" s="86">
        <v>-1045869</v>
      </c>
      <c r="AF18" s="88">
        <f t="shared" si="14"/>
        <v>730397098</v>
      </c>
      <c r="AG18" s="86">
        <v>1056011968</v>
      </c>
      <c r="AH18" s="86">
        <v>1056011968</v>
      </c>
      <c r="AI18" s="126">
        <v>214330917</v>
      </c>
      <c r="AJ18" s="127">
        <f t="shared" si="15"/>
        <v>0.20296258328011677</v>
      </c>
      <c r="AK18" s="128">
        <f t="shared" si="16"/>
        <v>-0.6642091299765815</v>
      </c>
    </row>
    <row r="19" spans="1:37" ht="12.75">
      <c r="A19" s="62" t="s">
        <v>97</v>
      </c>
      <c r="B19" s="63" t="s">
        <v>372</v>
      </c>
      <c r="C19" s="64" t="s">
        <v>373</v>
      </c>
      <c r="D19" s="85">
        <v>480148188</v>
      </c>
      <c r="E19" s="86">
        <v>357246663</v>
      </c>
      <c r="F19" s="87">
        <f t="shared" si="0"/>
        <v>837394851</v>
      </c>
      <c r="G19" s="85">
        <v>541634104</v>
      </c>
      <c r="H19" s="86">
        <v>351577931</v>
      </c>
      <c r="I19" s="87">
        <f t="shared" si="1"/>
        <v>893212035</v>
      </c>
      <c r="J19" s="85">
        <v>192555151</v>
      </c>
      <c r="K19" s="86">
        <v>39342184</v>
      </c>
      <c r="L19" s="88">
        <f t="shared" si="2"/>
        <v>231897335</v>
      </c>
      <c r="M19" s="105">
        <f t="shared" si="3"/>
        <v>0.2769271087863424</v>
      </c>
      <c r="N19" s="85">
        <v>212986123</v>
      </c>
      <c r="O19" s="86">
        <v>58845197</v>
      </c>
      <c r="P19" s="88">
        <f t="shared" si="4"/>
        <v>271831320</v>
      </c>
      <c r="Q19" s="105">
        <f t="shared" si="5"/>
        <v>0.32461546625870047</v>
      </c>
      <c r="R19" s="85">
        <v>116944754</v>
      </c>
      <c r="S19" s="86">
        <v>77648930</v>
      </c>
      <c r="T19" s="88">
        <f t="shared" si="6"/>
        <v>194593684</v>
      </c>
      <c r="U19" s="105">
        <f t="shared" si="7"/>
        <v>0.21785833192451332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522486028</v>
      </c>
      <c r="AA19" s="88">
        <f t="shared" si="11"/>
        <v>175836311</v>
      </c>
      <c r="AB19" s="88">
        <f t="shared" si="12"/>
        <v>698322339</v>
      </c>
      <c r="AC19" s="105">
        <f t="shared" si="13"/>
        <v>0.7818102663607751</v>
      </c>
      <c r="AD19" s="85">
        <v>302683811</v>
      </c>
      <c r="AE19" s="86">
        <v>128220871</v>
      </c>
      <c r="AF19" s="88">
        <f t="shared" si="14"/>
        <v>430904682</v>
      </c>
      <c r="AG19" s="86">
        <v>585706476</v>
      </c>
      <c r="AH19" s="86">
        <v>585706476</v>
      </c>
      <c r="AI19" s="126">
        <v>137630384</v>
      </c>
      <c r="AJ19" s="127">
        <f t="shared" si="15"/>
        <v>0.2349818375578282</v>
      </c>
      <c r="AK19" s="128">
        <f t="shared" si="16"/>
        <v>-0.548406661313557</v>
      </c>
    </row>
    <row r="20" spans="1:37" ht="12.75">
      <c r="A20" s="62" t="s">
        <v>112</v>
      </c>
      <c r="B20" s="63" t="s">
        <v>374</v>
      </c>
      <c r="C20" s="64" t="s">
        <v>375</v>
      </c>
      <c r="D20" s="85">
        <v>1358917644</v>
      </c>
      <c r="E20" s="86">
        <v>766996884</v>
      </c>
      <c r="F20" s="87">
        <f t="shared" si="0"/>
        <v>2125914528</v>
      </c>
      <c r="G20" s="85">
        <v>1651121733</v>
      </c>
      <c r="H20" s="86">
        <v>895114430</v>
      </c>
      <c r="I20" s="87">
        <f t="shared" si="1"/>
        <v>2546236163</v>
      </c>
      <c r="J20" s="85">
        <v>552938276</v>
      </c>
      <c r="K20" s="86">
        <v>144852643</v>
      </c>
      <c r="L20" s="88">
        <f t="shared" si="2"/>
        <v>697790919</v>
      </c>
      <c r="M20" s="105">
        <f t="shared" si="3"/>
        <v>0.3282309377021201</v>
      </c>
      <c r="N20" s="85">
        <v>553150269</v>
      </c>
      <c r="O20" s="86">
        <v>160000696</v>
      </c>
      <c r="P20" s="88">
        <f t="shared" si="4"/>
        <v>713150965</v>
      </c>
      <c r="Q20" s="105">
        <f t="shared" si="5"/>
        <v>0.33545608518462505</v>
      </c>
      <c r="R20" s="85">
        <v>334946510</v>
      </c>
      <c r="S20" s="86">
        <v>109824200</v>
      </c>
      <c r="T20" s="88">
        <f t="shared" si="6"/>
        <v>444770710</v>
      </c>
      <c r="U20" s="105">
        <f t="shared" si="7"/>
        <v>0.17467771311360486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1441035055</v>
      </c>
      <c r="AA20" s="88">
        <f t="shared" si="11"/>
        <v>414677539</v>
      </c>
      <c r="AB20" s="88">
        <f t="shared" si="12"/>
        <v>1855712594</v>
      </c>
      <c r="AC20" s="105">
        <f t="shared" si="13"/>
        <v>0.728806157482887</v>
      </c>
      <c r="AD20" s="85">
        <v>1253092102</v>
      </c>
      <c r="AE20" s="86">
        <v>355378293</v>
      </c>
      <c r="AF20" s="88">
        <f t="shared" si="14"/>
        <v>1608470395</v>
      </c>
      <c r="AG20" s="86">
        <v>1698952088</v>
      </c>
      <c r="AH20" s="86">
        <v>1698952088</v>
      </c>
      <c r="AI20" s="126">
        <v>489026379</v>
      </c>
      <c r="AJ20" s="127">
        <f t="shared" si="15"/>
        <v>0.2878400058801423</v>
      </c>
      <c r="AK20" s="128">
        <f t="shared" si="16"/>
        <v>-0.723482190668483</v>
      </c>
    </row>
    <row r="21" spans="1:37" ht="16.5">
      <c r="A21" s="65"/>
      <c r="B21" s="66" t="s">
        <v>376</v>
      </c>
      <c r="C21" s="67"/>
      <c r="D21" s="89">
        <f>SUM(D16:D20)</f>
        <v>3968001784</v>
      </c>
      <c r="E21" s="90">
        <f>SUM(E16:E20)</f>
        <v>1595265423</v>
      </c>
      <c r="F21" s="91">
        <f t="shared" si="0"/>
        <v>5563267207</v>
      </c>
      <c r="G21" s="89">
        <f>SUM(G16:G20)</f>
        <v>4506893014</v>
      </c>
      <c r="H21" s="90">
        <f>SUM(H16:H20)</f>
        <v>1778436878</v>
      </c>
      <c r="I21" s="91">
        <f t="shared" si="1"/>
        <v>6285329892</v>
      </c>
      <c r="J21" s="89">
        <f>SUM(J16:J20)</f>
        <v>1426592008</v>
      </c>
      <c r="K21" s="90">
        <f>SUM(K16:K20)</f>
        <v>232425398</v>
      </c>
      <c r="L21" s="90">
        <f t="shared" si="2"/>
        <v>1659017406</v>
      </c>
      <c r="M21" s="106">
        <f t="shared" si="3"/>
        <v>0.2982091897208417</v>
      </c>
      <c r="N21" s="89">
        <f>SUM(N16:N20)</f>
        <v>1534803939</v>
      </c>
      <c r="O21" s="90">
        <f>SUM(O16:O20)</f>
        <v>280635342</v>
      </c>
      <c r="P21" s="90">
        <f t="shared" si="4"/>
        <v>1815439281</v>
      </c>
      <c r="Q21" s="106">
        <f t="shared" si="5"/>
        <v>0.3263260982171982</v>
      </c>
      <c r="R21" s="89">
        <f>SUM(R16:R20)</f>
        <v>930507044</v>
      </c>
      <c r="S21" s="90">
        <f>SUM(S16:S20)</f>
        <v>262877935</v>
      </c>
      <c r="T21" s="90">
        <f t="shared" si="6"/>
        <v>1193384979</v>
      </c>
      <c r="U21" s="106">
        <f t="shared" si="7"/>
        <v>0.1898683123250136</v>
      </c>
      <c r="V21" s="89">
        <f>SUM(V16:V20)</f>
        <v>0</v>
      </c>
      <c r="W21" s="90">
        <f>SUM(W16:W20)</f>
        <v>0</v>
      </c>
      <c r="X21" s="90">
        <f t="shared" si="8"/>
        <v>0</v>
      </c>
      <c r="Y21" s="106">
        <f t="shared" si="9"/>
        <v>0</v>
      </c>
      <c r="Z21" s="89">
        <f t="shared" si="10"/>
        <v>3891902991</v>
      </c>
      <c r="AA21" s="90">
        <f t="shared" si="11"/>
        <v>775938675</v>
      </c>
      <c r="AB21" s="90">
        <f t="shared" si="12"/>
        <v>4667841666</v>
      </c>
      <c r="AC21" s="106">
        <f t="shared" si="13"/>
        <v>0.7426565902199108</v>
      </c>
      <c r="AD21" s="89">
        <f>SUM(AD16:AD20)</f>
        <v>3232336902</v>
      </c>
      <c r="AE21" s="90">
        <f>SUM(AE16:AE20)</f>
        <v>632096261</v>
      </c>
      <c r="AF21" s="90">
        <f t="shared" si="14"/>
        <v>3864433163</v>
      </c>
      <c r="AG21" s="90">
        <f>SUM(AG16:AG20)</f>
        <v>4636653336</v>
      </c>
      <c r="AH21" s="90">
        <f>SUM(AH16:AH20)</f>
        <v>4636653336</v>
      </c>
      <c r="AI21" s="91">
        <f>SUM(AI16:AI20)</f>
        <v>1155297467</v>
      </c>
      <c r="AJ21" s="129">
        <f t="shared" si="15"/>
        <v>0.24916623764602272</v>
      </c>
      <c r="AK21" s="130">
        <f t="shared" si="16"/>
        <v>-0.6911875743055774</v>
      </c>
    </row>
    <row r="22" spans="1:37" ht="12.75">
      <c r="A22" s="62" t="s">
        <v>97</v>
      </c>
      <c r="B22" s="63" t="s">
        <v>377</v>
      </c>
      <c r="C22" s="64" t="s">
        <v>378</v>
      </c>
      <c r="D22" s="85">
        <v>293567476</v>
      </c>
      <c r="E22" s="86">
        <v>60873788</v>
      </c>
      <c r="F22" s="87">
        <f t="shared" si="0"/>
        <v>354441264</v>
      </c>
      <c r="G22" s="85">
        <v>327347476</v>
      </c>
      <c r="H22" s="86">
        <v>69583035</v>
      </c>
      <c r="I22" s="87">
        <f t="shared" si="1"/>
        <v>396930511</v>
      </c>
      <c r="J22" s="85">
        <v>122716465</v>
      </c>
      <c r="K22" s="86">
        <v>4642178</v>
      </c>
      <c r="L22" s="88">
        <f t="shared" si="2"/>
        <v>127358643</v>
      </c>
      <c r="M22" s="105">
        <f t="shared" si="3"/>
        <v>0.3593222796993524</v>
      </c>
      <c r="N22" s="85">
        <v>113807875</v>
      </c>
      <c r="O22" s="86">
        <v>22345047</v>
      </c>
      <c r="P22" s="88">
        <f t="shared" si="4"/>
        <v>136152922</v>
      </c>
      <c r="Q22" s="105">
        <f t="shared" si="5"/>
        <v>0.38413394779000676</v>
      </c>
      <c r="R22" s="85">
        <v>60590446</v>
      </c>
      <c r="S22" s="86">
        <v>8152770</v>
      </c>
      <c r="T22" s="88">
        <f t="shared" si="6"/>
        <v>68743216</v>
      </c>
      <c r="U22" s="105">
        <f t="shared" si="7"/>
        <v>0.17318702920270093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297114786</v>
      </c>
      <c r="AA22" s="88">
        <f t="shared" si="11"/>
        <v>35139995</v>
      </c>
      <c r="AB22" s="88">
        <f t="shared" si="12"/>
        <v>332254781</v>
      </c>
      <c r="AC22" s="105">
        <f t="shared" si="13"/>
        <v>0.837060321120036</v>
      </c>
      <c r="AD22" s="85">
        <v>251668223</v>
      </c>
      <c r="AE22" s="86">
        <v>34343327</v>
      </c>
      <c r="AF22" s="88">
        <f t="shared" si="14"/>
        <v>286011550</v>
      </c>
      <c r="AG22" s="86">
        <v>358299936</v>
      </c>
      <c r="AH22" s="86">
        <v>358299936</v>
      </c>
      <c r="AI22" s="126">
        <v>73887428</v>
      </c>
      <c r="AJ22" s="127">
        <f t="shared" si="15"/>
        <v>0.20621669326784361</v>
      </c>
      <c r="AK22" s="128">
        <f t="shared" si="16"/>
        <v>-0.7596488113854143</v>
      </c>
    </row>
    <row r="23" spans="1:37" ht="12.75">
      <c r="A23" s="62" t="s">
        <v>97</v>
      </c>
      <c r="B23" s="63" t="s">
        <v>379</v>
      </c>
      <c r="C23" s="64" t="s">
        <v>380</v>
      </c>
      <c r="D23" s="85">
        <v>236665172</v>
      </c>
      <c r="E23" s="86">
        <v>61599331</v>
      </c>
      <c r="F23" s="87">
        <f t="shared" si="0"/>
        <v>298264503</v>
      </c>
      <c r="G23" s="85">
        <v>262678950</v>
      </c>
      <c r="H23" s="86">
        <v>61589825</v>
      </c>
      <c r="I23" s="87">
        <f t="shared" si="1"/>
        <v>324268775</v>
      </c>
      <c r="J23" s="85">
        <v>17978180</v>
      </c>
      <c r="K23" s="86">
        <v>6014144</v>
      </c>
      <c r="L23" s="88">
        <f t="shared" si="2"/>
        <v>23992324</v>
      </c>
      <c r="M23" s="105">
        <f t="shared" si="3"/>
        <v>0.08043975652040632</v>
      </c>
      <c r="N23" s="85">
        <v>96674787</v>
      </c>
      <c r="O23" s="86">
        <v>12392623</v>
      </c>
      <c r="P23" s="88">
        <f t="shared" si="4"/>
        <v>109067410</v>
      </c>
      <c r="Q23" s="105">
        <f t="shared" si="5"/>
        <v>0.36567345058825185</v>
      </c>
      <c r="R23" s="85">
        <v>54963929</v>
      </c>
      <c r="S23" s="86">
        <v>10461993</v>
      </c>
      <c r="T23" s="88">
        <f t="shared" si="6"/>
        <v>65425922</v>
      </c>
      <c r="U23" s="105">
        <f t="shared" si="7"/>
        <v>0.20176448379897202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169616896</v>
      </c>
      <c r="AA23" s="88">
        <f t="shared" si="11"/>
        <v>28868760</v>
      </c>
      <c r="AB23" s="88">
        <f t="shared" si="12"/>
        <v>198485656</v>
      </c>
      <c r="AC23" s="105">
        <f t="shared" si="13"/>
        <v>0.6121022784262838</v>
      </c>
      <c r="AD23" s="85">
        <v>179565767</v>
      </c>
      <c r="AE23" s="86">
        <v>33759113</v>
      </c>
      <c r="AF23" s="88">
        <f t="shared" si="14"/>
        <v>213324880</v>
      </c>
      <c r="AG23" s="86">
        <v>283037644</v>
      </c>
      <c r="AH23" s="86">
        <v>283037644</v>
      </c>
      <c r="AI23" s="126">
        <v>50407559</v>
      </c>
      <c r="AJ23" s="127">
        <f t="shared" si="15"/>
        <v>0.17809489327151126</v>
      </c>
      <c r="AK23" s="128">
        <f t="shared" si="16"/>
        <v>-0.6933038377895724</v>
      </c>
    </row>
    <row r="24" spans="1:37" ht="12.75">
      <c r="A24" s="62" t="s">
        <v>97</v>
      </c>
      <c r="B24" s="63" t="s">
        <v>69</v>
      </c>
      <c r="C24" s="64" t="s">
        <v>70</v>
      </c>
      <c r="D24" s="85">
        <v>3807023077</v>
      </c>
      <c r="E24" s="86">
        <v>1201498682</v>
      </c>
      <c r="F24" s="87">
        <f t="shared" si="0"/>
        <v>5008521759</v>
      </c>
      <c r="G24" s="85">
        <v>3945509118</v>
      </c>
      <c r="H24" s="86">
        <v>1039881042</v>
      </c>
      <c r="I24" s="87">
        <f t="shared" si="1"/>
        <v>4985390160</v>
      </c>
      <c r="J24" s="85">
        <v>987239899</v>
      </c>
      <c r="K24" s="86">
        <v>132203126</v>
      </c>
      <c r="L24" s="88">
        <f t="shared" si="2"/>
        <v>1119443025</v>
      </c>
      <c r="M24" s="105">
        <f t="shared" si="3"/>
        <v>0.22350766930151217</v>
      </c>
      <c r="N24" s="85">
        <v>946040384</v>
      </c>
      <c r="O24" s="86">
        <v>199716976</v>
      </c>
      <c r="P24" s="88">
        <f t="shared" si="4"/>
        <v>1145757360</v>
      </c>
      <c r="Q24" s="105">
        <f t="shared" si="5"/>
        <v>0.22876158178631165</v>
      </c>
      <c r="R24" s="85">
        <v>851692777</v>
      </c>
      <c r="S24" s="86">
        <v>97162913</v>
      </c>
      <c r="T24" s="88">
        <f t="shared" si="6"/>
        <v>948855690</v>
      </c>
      <c r="U24" s="105">
        <f t="shared" si="7"/>
        <v>0.19032726818717033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2784973060</v>
      </c>
      <c r="AA24" s="88">
        <f t="shared" si="11"/>
        <v>429083015</v>
      </c>
      <c r="AB24" s="88">
        <f t="shared" si="12"/>
        <v>3214056075</v>
      </c>
      <c r="AC24" s="105">
        <f t="shared" si="13"/>
        <v>0.6446949931397145</v>
      </c>
      <c r="AD24" s="85">
        <v>2671411413</v>
      </c>
      <c r="AE24" s="86">
        <v>643889927</v>
      </c>
      <c r="AF24" s="88">
        <f t="shared" si="14"/>
        <v>3315301340</v>
      </c>
      <c r="AG24" s="86">
        <v>5683987732</v>
      </c>
      <c r="AH24" s="86">
        <v>5683987732</v>
      </c>
      <c r="AI24" s="126">
        <v>1038609137</v>
      </c>
      <c r="AJ24" s="127">
        <f t="shared" si="15"/>
        <v>0.18272543607945985</v>
      </c>
      <c r="AK24" s="128">
        <f t="shared" si="16"/>
        <v>-0.7137950392165557</v>
      </c>
    </row>
    <row r="25" spans="1:37" ht="12.75">
      <c r="A25" s="62" t="s">
        <v>97</v>
      </c>
      <c r="B25" s="63" t="s">
        <v>381</v>
      </c>
      <c r="C25" s="64" t="s">
        <v>382</v>
      </c>
      <c r="D25" s="85">
        <v>390754127</v>
      </c>
      <c r="E25" s="86">
        <v>134668250</v>
      </c>
      <c r="F25" s="87">
        <f t="shared" si="0"/>
        <v>525422377</v>
      </c>
      <c r="G25" s="85">
        <v>440636709</v>
      </c>
      <c r="H25" s="86">
        <v>167519790</v>
      </c>
      <c r="I25" s="87">
        <f t="shared" si="1"/>
        <v>608156499</v>
      </c>
      <c r="J25" s="85">
        <v>304260656</v>
      </c>
      <c r="K25" s="86">
        <v>6647202</v>
      </c>
      <c r="L25" s="88">
        <f t="shared" si="2"/>
        <v>310907858</v>
      </c>
      <c r="M25" s="105">
        <f t="shared" si="3"/>
        <v>0.591729381179363</v>
      </c>
      <c r="N25" s="85">
        <v>33551936</v>
      </c>
      <c r="O25" s="86">
        <v>13500612</v>
      </c>
      <c r="P25" s="88">
        <f t="shared" si="4"/>
        <v>47052548</v>
      </c>
      <c r="Q25" s="105">
        <f t="shared" si="5"/>
        <v>0.08955185401249098</v>
      </c>
      <c r="R25" s="85">
        <v>111683395</v>
      </c>
      <c r="S25" s="86">
        <v>10023534</v>
      </c>
      <c r="T25" s="88">
        <f t="shared" si="6"/>
        <v>121706929</v>
      </c>
      <c r="U25" s="105">
        <f t="shared" si="7"/>
        <v>0.2001243581218393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449495987</v>
      </c>
      <c r="AA25" s="88">
        <f t="shared" si="11"/>
        <v>30171348</v>
      </c>
      <c r="AB25" s="88">
        <f t="shared" si="12"/>
        <v>479667335</v>
      </c>
      <c r="AC25" s="105">
        <f t="shared" si="13"/>
        <v>0.7887235206541795</v>
      </c>
      <c r="AD25" s="85">
        <v>0</v>
      </c>
      <c r="AE25" s="86">
        <v>0</v>
      </c>
      <c r="AF25" s="88">
        <f t="shared" si="14"/>
        <v>0</v>
      </c>
      <c r="AG25" s="86">
        <v>458532681</v>
      </c>
      <c r="AH25" s="86">
        <v>458532681</v>
      </c>
      <c r="AI25" s="126">
        <v>0</v>
      </c>
      <c r="AJ25" s="127">
        <f t="shared" si="15"/>
        <v>0</v>
      </c>
      <c r="AK25" s="128">
        <f t="shared" si="16"/>
        <v>0</v>
      </c>
    </row>
    <row r="26" spans="1:37" ht="12.75">
      <c r="A26" s="62" t="s">
        <v>112</v>
      </c>
      <c r="B26" s="63" t="s">
        <v>383</v>
      </c>
      <c r="C26" s="64" t="s">
        <v>384</v>
      </c>
      <c r="D26" s="85">
        <v>744334000</v>
      </c>
      <c r="E26" s="86">
        <v>321377000</v>
      </c>
      <c r="F26" s="87">
        <f t="shared" si="0"/>
        <v>1065711000</v>
      </c>
      <c r="G26" s="85">
        <v>744334000</v>
      </c>
      <c r="H26" s="86">
        <v>117342225</v>
      </c>
      <c r="I26" s="87">
        <f t="shared" si="1"/>
        <v>861676225</v>
      </c>
      <c r="J26" s="85">
        <v>312584855</v>
      </c>
      <c r="K26" s="86">
        <v>70000089</v>
      </c>
      <c r="L26" s="88">
        <f t="shared" si="2"/>
        <v>382584944</v>
      </c>
      <c r="M26" s="105">
        <f t="shared" si="3"/>
        <v>0.3589950221026151</v>
      </c>
      <c r="N26" s="85">
        <v>212760941</v>
      </c>
      <c r="O26" s="86">
        <v>144161493</v>
      </c>
      <c r="P26" s="88">
        <f t="shared" si="4"/>
        <v>356922434</v>
      </c>
      <c r="Q26" s="105">
        <f t="shared" si="5"/>
        <v>0.3349148446436229</v>
      </c>
      <c r="R26" s="85">
        <v>252842372</v>
      </c>
      <c r="S26" s="86">
        <v>101296541</v>
      </c>
      <c r="T26" s="88">
        <f t="shared" si="6"/>
        <v>354138913</v>
      </c>
      <c r="U26" s="105">
        <f t="shared" si="7"/>
        <v>0.4109883767536931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778188168</v>
      </c>
      <c r="AA26" s="88">
        <f t="shared" si="11"/>
        <v>315458123</v>
      </c>
      <c r="AB26" s="88">
        <f t="shared" si="12"/>
        <v>1093646291</v>
      </c>
      <c r="AC26" s="105">
        <f t="shared" si="13"/>
        <v>1.2692079220359131</v>
      </c>
      <c r="AD26" s="85">
        <v>669619521</v>
      </c>
      <c r="AE26" s="86">
        <v>260783252</v>
      </c>
      <c r="AF26" s="88">
        <f t="shared" si="14"/>
        <v>930402773</v>
      </c>
      <c r="AG26" s="86">
        <v>721528000</v>
      </c>
      <c r="AH26" s="86">
        <v>721528000</v>
      </c>
      <c r="AI26" s="126">
        <v>249793579</v>
      </c>
      <c r="AJ26" s="127">
        <f t="shared" si="15"/>
        <v>0.3462008113337251</v>
      </c>
      <c r="AK26" s="128">
        <f t="shared" si="16"/>
        <v>-0.6193703165155979</v>
      </c>
    </row>
    <row r="27" spans="1:37" ht="16.5">
      <c r="A27" s="65"/>
      <c r="B27" s="66" t="s">
        <v>385</v>
      </c>
      <c r="C27" s="67"/>
      <c r="D27" s="89">
        <f>SUM(D22:D26)</f>
        <v>5472343852</v>
      </c>
      <c r="E27" s="90">
        <f>SUM(E22:E26)</f>
        <v>1780017051</v>
      </c>
      <c r="F27" s="91">
        <f t="shared" si="0"/>
        <v>7252360903</v>
      </c>
      <c r="G27" s="89">
        <f>SUM(G22:G26)</f>
        <v>5720506253</v>
      </c>
      <c r="H27" s="90">
        <f>SUM(H22:H26)</f>
        <v>1455915917</v>
      </c>
      <c r="I27" s="91">
        <f t="shared" si="1"/>
        <v>7176422170</v>
      </c>
      <c r="J27" s="89">
        <f>SUM(J22:J26)</f>
        <v>1744780055</v>
      </c>
      <c r="K27" s="90">
        <f>SUM(K22:K26)</f>
        <v>219506739</v>
      </c>
      <c r="L27" s="90">
        <f t="shared" si="2"/>
        <v>1964286794</v>
      </c>
      <c r="M27" s="106">
        <f t="shared" si="3"/>
        <v>0.2708479101181322</v>
      </c>
      <c r="N27" s="89">
        <f>SUM(N22:N26)</f>
        <v>1402835923</v>
      </c>
      <c r="O27" s="90">
        <f>SUM(O22:O26)</f>
        <v>392116751</v>
      </c>
      <c r="P27" s="90">
        <f t="shared" si="4"/>
        <v>1794952674</v>
      </c>
      <c r="Q27" s="106">
        <f t="shared" si="5"/>
        <v>0.2474990831271928</v>
      </c>
      <c r="R27" s="89">
        <f>SUM(R22:R26)</f>
        <v>1331772919</v>
      </c>
      <c r="S27" s="90">
        <f>SUM(S22:S26)</f>
        <v>227097751</v>
      </c>
      <c r="T27" s="90">
        <f t="shared" si="6"/>
        <v>1558870670</v>
      </c>
      <c r="U27" s="106">
        <f t="shared" si="7"/>
        <v>0.21722114907295093</v>
      </c>
      <c r="V27" s="89">
        <f>SUM(V22:V26)</f>
        <v>0</v>
      </c>
      <c r="W27" s="90">
        <f>SUM(W22:W26)</f>
        <v>0</v>
      </c>
      <c r="X27" s="90">
        <f t="shared" si="8"/>
        <v>0</v>
      </c>
      <c r="Y27" s="106">
        <f t="shared" si="9"/>
        <v>0</v>
      </c>
      <c r="Z27" s="89">
        <f t="shared" si="10"/>
        <v>4479388897</v>
      </c>
      <c r="AA27" s="90">
        <f t="shared" si="11"/>
        <v>838721241</v>
      </c>
      <c r="AB27" s="90">
        <f t="shared" si="12"/>
        <v>5318110138</v>
      </c>
      <c r="AC27" s="106">
        <f t="shared" si="13"/>
        <v>0.7410531337233188</v>
      </c>
      <c r="AD27" s="89">
        <f>SUM(AD22:AD26)</f>
        <v>3772264924</v>
      </c>
      <c r="AE27" s="90">
        <f>SUM(AE22:AE26)</f>
        <v>972775619</v>
      </c>
      <c r="AF27" s="90">
        <f t="shared" si="14"/>
        <v>4745040543</v>
      </c>
      <c r="AG27" s="90">
        <f>SUM(AG22:AG26)</f>
        <v>7505385993</v>
      </c>
      <c r="AH27" s="90">
        <f>SUM(AH22:AH26)</f>
        <v>7505385993</v>
      </c>
      <c r="AI27" s="91">
        <f>SUM(AI22:AI26)</f>
        <v>1412697703</v>
      </c>
      <c r="AJ27" s="129">
        <f t="shared" si="15"/>
        <v>0.1882245236044584</v>
      </c>
      <c r="AK27" s="130">
        <f t="shared" si="16"/>
        <v>-0.6714736879751884</v>
      </c>
    </row>
    <row r="28" spans="1:37" ht="12.75">
      <c r="A28" s="62" t="s">
        <v>97</v>
      </c>
      <c r="B28" s="63" t="s">
        <v>386</v>
      </c>
      <c r="C28" s="64" t="s">
        <v>387</v>
      </c>
      <c r="D28" s="85">
        <v>417105072</v>
      </c>
      <c r="E28" s="86">
        <v>96502848</v>
      </c>
      <c r="F28" s="87">
        <f t="shared" si="0"/>
        <v>513607920</v>
      </c>
      <c r="G28" s="85">
        <v>417100096</v>
      </c>
      <c r="H28" s="86">
        <v>105935488</v>
      </c>
      <c r="I28" s="87">
        <f t="shared" si="1"/>
        <v>523035584</v>
      </c>
      <c r="J28" s="85">
        <v>59597944</v>
      </c>
      <c r="K28" s="86">
        <v>10971684</v>
      </c>
      <c r="L28" s="88">
        <f t="shared" si="2"/>
        <v>70569628</v>
      </c>
      <c r="M28" s="105">
        <f t="shared" si="3"/>
        <v>0.13739980489397438</v>
      </c>
      <c r="N28" s="85">
        <v>66117861</v>
      </c>
      <c r="O28" s="86">
        <v>17470943</v>
      </c>
      <c r="P28" s="88">
        <f t="shared" si="4"/>
        <v>83588804</v>
      </c>
      <c r="Q28" s="105">
        <f t="shared" si="5"/>
        <v>0.1627482769346703</v>
      </c>
      <c r="R28" s="85">
        <v>69616745</v>
      </c>
      <c r="S28" s="86">
        <v>26010303</v>
      </c>
      <c r="T28" s="88">
        <f t="shared" si="6"/>
        <v>95627048</v>
      </c>
      <c r="U28" s="105">
        <f t="shared" si="7"/>
        <v>0.18283086452488861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195332550</v>
      </c>
      <c r="AA28" s="88">
        <f t="shared" si="11"/>
        <v>54452930</v>
      </c>
      <c r="AB28" s="88">
        <f t="shared" si="12"/>
        <v>249785480</v>
      </c>
      <c r="AC28" s="105">
        <f t="shared" si="13"/>
        <v>0.4775688072496421</v>
      </c>
      <c r="AD28" s="85">
        <v>189137306</v>
      </c>
      <c r="AE28" s="86">
        <v>29479318</v>
      </c>
      <c r="AF28" s="88">
        <f t="shared" si="14"/>
        <v>218616624</v>
      </c>
      <c r="AG28" s="86">
        <v>392286742</v>
      </c>
      <c r="AH28" s="86">
        <v>392286742</v>
      </c>
      <c r="AI28" s="126">
        <v>78502651</v>
      </c>
      <c r="AJ28" s="127">
        <f t="shared" si="15"/>
        <v>0.20011548338281593</v>
      </c>
      <c r="AK28" s="128">
        <f t="shared" si="16"/>
        <v>-0.5625810780062179</v>
      </c>
    </row>
    <row r="29" spans="1:37" ht="12.75">
      <c r="A29" s="62" t="s">
        <v>97</v>
      </c>
      <c r="B29" s="63" t="s">
        <v>388</v>
      </c>
      <c r="C29" s="64" t="s">
        <v>389</v>
      </c>
      <c r="D29" s="85">
        <v>593415682</v>
      </c>
      <c r="E29" s="86">
        <v>110991850</v>
      </c>
      <c r="F29" s="87">
        <f t="shared" si="0"/>
        <v>704407532</v>
      </c>
      <c r="G29" s="85">
        <v>645748438</v>
      </c>
      <c r="H29" s="86">
        <v>223736674</v>
      </c>
      <c r="I29" s="87">
        <f t="shared" si="1"/>
        <v>869485112</v>
      </c>
      <c r="J29" s="85">
        <v>171884855</v>
      </c>
      <c r="K29" s="86">
        <v>31546582</v>
      </c>
      <c r="L29" s="88">
        <f t="shared" si="2"/>
        <v>203431437</v>
      </c>
      <c r="M29" s="105">
        <f t="shared" si="3"/>
        <v>0.2887979298324709</v>
      </c>
      <c r="N29" s="85">
        <v>104346132</v>
      </c>
      <c r="O29" s="86">
        <v>21451726</v>
      </c>
      <c r="P29" s="88">
        <f t="shared" si="4"/>
        <v>125797858</v>
      </c>
      <c r="Q29" s="105">
        <f t="shared" si="5"/>
        <v>0.17858675877985927</v>
      </c>
      <c r="R29" s="85">
        <v>72699365</v>
      </c>
      <c r="S29" s="86">
        <v>23214647</v>
      </c>
      <c r="T29" s="88">
        <f t="shared" si="6"/>
        <v>95914012</v>
      </c>
      <c r="U29" s="105">
        <f t="shared" si="7"/>
        <v>0.11031127580710089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348930352</v>
      </c>
      <c r="AA29" s="88">
        <f t="shared" si="11"/>
        <v>76212955</v>
      </c>
      <c r="AB29" s="88">
        <f t="shared" si="12"/>
        <v>425143307</v>
      </c>
      <c r="AC29" s="105">
        <f t="shared" si="13"/>
        <v>0.48895984661782227</v>
      </c>
      <c r="AD29" s="85">
        <v>400185512</v>
      </c>
      <c r="AE29" s="86">
        <v>37780267</v>
      </c>
      <c r="AF29" s="88">
        <f t="shared" si="14"/>
        <v>437965779</v>
      </c>
      <c r="AG29" s="86">
        <v>638331925</v>
      </c>
      <c r="AH29" s="86">
        <v>638331925</v>
      </c>
      <c r="AI29" s="126">
        <v>147767731</v>
      </c>
      <c r="AJ29" s="127">
        <f t="shared" si="15"/>
        <v>0.2314904287452018</v>
      </c>
      <c r="AK29" s="128">
        <f t="shared" si="16"/>
        <v>-0.7810011270309775</v>
      </c>
    </row>
    <row r="30" spans="1:37" ht="12.75">
      <c r="A30" s="62" t="s">
        <v>97</v>
      </c>
      <c r="B30" s="63" t="s">
        <v>390</v>
      </c>
      <c r="C30" s="64" t="s">
        <v>391</v>
      </c>
      <c r="D30" s="85">
        <v>446197956</v>
      </c>
      <c r="E30" s="86">
        <v>85415000</v>
      </c>
      <c r="F30" s="87">
        <f t="shared" si="0"/>
        <v>531612956</v>
      </c>
      <c r="G30" s="85">
        <v>454249616</v>
      </c>
      <c r="H30" s="86">
        <v>79612700</v>
      </c>
      <c r="I30" s="87">
        <f t="shared" si="1"/>
        <v>533862316</v>
      </c>
      <c r="J30" s="85">
        <v>125321022</v>
      </c>
      <c r="K30" s="86">
        <v>11292358</v>
      </c>
      <c r="L30" s="88">
        <f t="shared" si="2"/>
        <v>136613380</v>
      </c>
      <c r="M30" s="105">
        <f t="shared" si="3"/>
        <v>0.256979026673684</v>
      </c>
      <c r="N30" s="85">
        <v>105779591</v>
      </c>
      <c r="O30" s="86">
        <v>22509706</v>
      </c>
      <c r="P30" s="88">
        <f t="shared" si="4"/>
        <v>128289297</v>
      </c>
      <c r="Q30" s="105">
        <f t="shared" si="5"/>
        <v>0.2413208623907202</v>
      </c>
      <c r="R30" s="85">
        <v>85417320</v>
      </c>
      <c r="S30" s="86">
        <v>10948917</v>
      </c>
      <c r="T30" s="88">
        <f t="shared" si="6"/>
        <v>96366237</v>
      </c>
      <c r="U30" s="105">
        <f t="shared" si="7"/>
        <v>0.18050765920702297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316517933</v>
      </c>
      <c r="AA30" s="88">
        <f t="shared" si="11"/>
        <v>44750981</v>
      </c>
      <c r="AB30" s="88">
        <f t="shared" si="12"/>
        <v>361268914</v>
      </c>
      <c r="AC30" s="105">
        <f t="shared" si="13"/>
        <v>0.6767080259697521</v>
      </c>
      <c r="AD30" s="85">
        <v>315419543</v>
      </c>
      <c r="AE30" s="86">
        <v>33526955</v>
      </c>
      <c r="AF30" s="88">
        <f t="shared" si="14"/>
        <v>348946498</v>
      </c>
      <c r="AG30" s="86">
        <v>506179893</v>
      </c>
      <c r="AH30" s="86">
        <v>506179893</v>
      </c>
      <c r="AI30" s="126">
        <v>115338258</v>
      </c>
      <c r="AJ30" s="127">
        <f t="shared" si="15"/>
        <v>0.227860212535151</v>
      </c>
      <c r="AK30" s="128">
        <f t="shared" si="16"/>
        <v>-0.723836640997039</v>
      </c>
    </row>
    <row r="31" spans="1:37" ht="12.75">
      <c r="A31" s="62" t="s">
        <v>97</v>
      </c>
      <c r="B31" s="63" t="s">
        <v>392</v>
      </c>
      <c r="C31" s="64" t="s">
        <v>393</v>
      </c>
      <c r="D31" s="85">
        <v>1080306342</v>
      </c>
      <c r="E31" s="86">
        <v>326343700</v>
      </c>
      <c r="F31" s="87">
        <f t="shared" si="0"/>
        <v>1406650042</v>
      </c>
      <c r="G31" s="85">
        <v>1152301338</v>
      </c>
      <c r="H31" s="86">
        <v>255558824</v>
      </c>
      <c r="I31" s="87">
        <f t="shared" si="1"/>
        <v>1407860162</v>
      </c>
      <c r="J31" s="85">
        <v>338122704</v>
      </c>
      <c r="K31" s="86">
        <v>13558504</v>
      </c>
      <c r="L31" s="88">
        <f t="shared" si="2"/>
        <v>351681208</v>
      </c>
      <c r="M31" s="105">
        <f t="shared" si="3"/>
        <v>0.2500132922187052</v>
      </c>
      <c r="N31" s="85">
        <v>298311919</v>
      </c>
      <c r="O31" s="86">
        <v>58598867</v>
      </c>
      <c r="P31" s="88">
        <f t="shared" si="4"/>
        <v>356910786</v>
      </c>
      <c r="Q31" s="105">
        <f t="shared" si="5"/>
        <v>0.2537310456355853</v>
      </c>
      <c r="R31" s="85">
        <v>260641201</v>
      </c>
      <c r="S31" s="86">
        <v>25635567</v>
      </c>
      <c r="T31" s="88">
        <f t="shared" si="6"/>
        <v>286276768</v>
      </c>
      <c r="U31" s="105">
        <f t="shared" si="7"/>
        <v>0.20334176342721175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897075824</v>
      </c>
      <c r="AA31" s="88">
        <f t="shared" si="11"/>
        <v>97792938</v>
      </c>
      <c r="AB31" s="88">
        <f t="shared" si="12"/>
        <v>994868762</v>
      </c>
      <c r="AC31" s="105">
        <f t="shared" si="13"/>
        <v>0.7066531100551164</v>
      </c>
      <c r="AD31" s="85">
        <v>841428026</v>
      </c>
      <c r="AE31" s="86">
        <v>167866551</v>
      </c>
      <c r="AF31" s="88">
        <f t="shared" si="14"/>
        <v>1009294577</v>
      </c>
      <c r="AG31" s="86">
        <v>1556369584</v>
      </c>
      <c r="AH31" s="86">
        <v>1556369584</v>
      </c>
      <c r="AI31" s="126">
        <v>322568994</v>
      </c>
      <c r="AJ31" s="127">
        <f t="shared" si="15"/>
        <v>0.20725732327084592</v>
      </c>
      <c r="AK31" s="128">
        <f t="shared" si="16"/>
        <v>-0.7163595500028135</v>
      </c>
    </row>
    <row r="32" spans="1:37" ht="12.75">
      <c r="A32" s="62" t="s">
        <v>97</v>
      </c>
      <c r="B32" s="63" t="s">
        <v>394</v>
      </c>
      <c r="C32" s="64" t="s">
        <v>395</v>
      </c>
      <c r="D32" s="85">
        <v>728863320</v>
      </c>
      <c r="E32" s="86">
        <v>70398480</v>
      </c>
      <c r="F32" s="87">
        <f t="shared" si="0"/>
        <v>799261800</v>
      </c>
      <c r="G32" s="85">
        <v>748301320</v>
      </c>
      <c r="H32" s="86">
        <v>112223165</v>
      </c>
      <c r="I32" s="87">
        <f t="shared" si="1"/>
        <v>860524485</v>
      </c>
      <c r="J32" s="85">
        <v>146631295</v>
      </c>
      <c r="K32" s="86">
        <v>5140336</v>
      </c>
      <c r="L32" s="88">
        <f t="shared" si="2"/>
        <v>151771631</v>
      </c>
      <c r="M32" s="105">
        <f t="shared" si="3"/>
        <v>0.18988975952560225</v>
      </c>
      <c r="N32" s="85">
        <v>110042124</v>
      </c>
      <c r="O32" s="86">
        <v>11515732</v>
      </c>
      <c r="P32" s="88">
        <f t="shared" si="4"/>
        <v>121557856</v>
      </c>
      <c r="Q32" s="105">
        <f t="shared" si="5"/>
        <v>0.1520876588872382</v>
      </c>
      <c r="R32" s="85">
        <v>107330807</v>
      </c>
      <c r="S32" s="86">
        <v>8511811</v>
      </c>
      <c r="T32" s="88">
        <f t="shared" si="6"/>
        <v>115842618</v>
      </c>
      <c r="U32" s="105">
        <f t="shared" si="7"/>
        <v>0.13461861924823673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364004226</v>
      </c>
      <c r="AA32" s="88">
        <f t="shared" si="11"/>
        <v>25167879</v>
      </c>
      <c r="AB32" s="88">
        <f t="shared" si="12"/>
        <v>389172105</v>
      </c>
      <c r="AC32" s="105">
        <f t="shared" si="13"/>
        <v>0.4522498915298151</v>
      </c>
      <c r="AD32" s="85">
        <v>413586258</v>
      </c>
      <c r="AE32" s="86">
        <v>16928947</v>
      </c>
      <c r="AF32" s="88">
        <f t="shared" si="14"/>
        <v>430515205</v>
      </c>
      <c r="AG32" s="86">
        <v>623423592</v>
      </c>
      <c r="AH32" s="86">
        <v>623423592</v>
      </c>
      <c r="AI32" s="126">
        <v>236569320</v>
      </c>
      <c r="AJ32" s="127">
        <f t="shared" si="15"/>
        <v>0.379468026291825</v>
      </c>
      <c r="AK32" s="128">
        <f t="shared" si="16"/>
        <v>-0.7309209601551704</v>
      </c>
    </row>
    <row r="33" spans="1:37" ht="12.75">
      <c r="A33" s="62" t="s">
        <v>112</v>
      </c>
      <c r="B33" s="63" t="s">
        <v>396</v>
      </c>
      <c r="C33" s="64" t="s">
        <v>397</v>
      </c>
      <c r="D33" s="85">
        <v>150268368</v>
      </c>
      <c r="E33" s="86">
        <v>13638684</v>
      </c>
      <c r="F33" s="87">
        <f t="shared" si="0"/>
        <v>163907052</v>
      </c>
      <c r="G33" s="85">
        <v>153370971</v>
      </c>
      <c r="H33" s="86">
        <v>14638680</v>
      </c>
      <c r="I33" s="87">
        <f t="shared" si="1"/>
        <v>168009651</v>
      </c>
      <c r="J33" s="85">
        <v>62331259</v>
      </c>
      <c r="K33" s="86">
        <v>442047</v>
      </c>
      <c r="L33" s="88">
        <f t="shared" si="2"/>
        <v>62773306</v>
      </c>
      <c r="M33" s="105">
        <f t="shared" si="3"/>
        <v>0.3829811178594073</v>
      </c>
      <c r="N33" s="85">
        <v>49170255</v>
      </c>
      <c r="O33" s="86">
        <v>76723</v>
      </c>
      <c r="P33" s="88">
        <f t="shared" si="4"/>
        <v>49246978</v>
      </c>
      <c r="Q33" s="105">
        <f t="shared" si="5"/>
        <v>0.30045673690720764</v>
      </c>
      <c r="R33" s="85">
        <v>11166765</v>
      </c>
      <c r="S33" s="86">
        <v>4163430</v>
      </c>
      <c r="T33" s="88">
        <f t="shared" si="6"/>
        <v>15330195</v>
      </c>
      <c r="U33" s="105">
        <f t="shared" si="7"/>
        <v>0.09124591896211963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122668279</v>
      </c>
      <c r="AA33" s="88">
        <f t="shared" si="11"/>
        <v>4682200</v>
      </c>
      <c r="AB33" s="88">
        <f t="shared" si="12"/>
        <v>127350479</v>
      </c>
      <c r="AC33" s="105">
        <f t="shared" si="13"/>
        <v>0.7579950213693378</v>
      </c>
      <c r="AD33" s="85">
        <v>136770796</v>
      </c>
      <c r="AE33" s="86">
        <v>4540991</v>
      </c>
      <c r="AF33" s="88">
        <f t="shared" si="14"/>
        <v>141311787</v>
      </c>
      <c r="AG33" s="86">
        <v>151940172</v>
      </c>
      <c r="AH33" s="86">
        <v>151940172</v>
      </c>
      <c r="AI33" s="126">
        <v>35650999</v>
      </c>
      <c r="AJ33" s="127">
        <f t="shared" si="15"/>
        <v>0.23463840096218924</v>
      </c>
      <c r="AK33" s="128">
        <f t="shared" si="16"/>
        <v>-0.8915151005768542</v>
      </c>
    </row>
    <row r="34" spans="1:37" ht="16.5">
      <c r="A34" s="65"/>
      <c r="B34" s="66" t="s">
        <v>398</v>
      </c>
      <c r="C34" s="67"/>
      <c r="D34" s="89">
        <f>SUM(D28:D33)</f>
        <v>3416156740</v>
      </c>
      <c r="E34" s="90">
        <f>SUM(E28:E33)</f>
        <v>703290562</v>
      </c>
      <c r="F34" s="91">
        <f t="shared" si="0"/>
        <v>4119447302</v>
      </c>
      <c r="G34" s="89">
        <f>SUM(G28:G33)</f>
        <v>3571071779</v>
      </c>
      <c r="H34" s="90">
        <f>SUM(H28:H33)</f>
        <v>791705531</v>
      </c>
      <c r="I34" s="91">
        <f t="shared" si="1"/>
        <v>4362777310</v>
      </c>
      <c r="J34" s="89">
        <f>SUM(J28:J33)</f>
        <v>903889079</v>
      </c>
      <c r="K34" s="90">
        <f>SUM(K28:K33)</f>
        <v>72951511</v>
      </c>
      <c r="L34" s="90">
        <f t="shared" si="2"/>
        <v>976840590</v>
      </c>
      <c r="M34" s="106">
        <f t="shared" si="3"/>
        <v>0.2371290414434339</v>
      </c>
      <c r="N34" s="89">
        <f>SUM(N28:N33)</f>
        <v>733767882</v>
      </c>
      <c r="O34" s="90">
        <f>SUM(O28:O33)</f>
        <v>131623697</v>
      </c>
      <c r="P34" s="90">
        <f t="shared" si="4"/>
        <v>865391579</v>
      </c>
      <c r="Q34" s="106">
        <f t="shared" si="5"/>
        <v>0.2100746812757747</v>
      </c>
      <c r="R34" s="89">
        <f>SUM(R28:R33)</f>
        <v>606872203</v>
      </c>
      <c r="S34" s="90">
        <f>SUM(S28:S33)</f>
        <v>98484675</v>
      </c>
      <c r="T34" s="90">
        <f t="shared" si="6"/>
        <v>705356878</v>
      </c>
      <c r="U34" s="106">
        <f t="shared" si="7"/>
        <v>0.1616761131454587</v>
      </c>
      <c r="V34" s="89">
        <f>SUM(V28:V33)</f>
        <v>0</v>
      </c>
      <c r="W34" s="90">
        <f>SUM(W28:W33)</f>
        <v>0</v>
      </c>
      <c r="X34" s="90">
        <f t="shared" si="8"/>
        <v>0</v>
      </c>
      <c r="Y34" s="106">
        <f t="shared" si="9"/>
        <v>0</v>
      </c>
      <c r="Z34" s="89">
        <f t="shared" si="10"/>
        <v>2244529164</v>
      </c>
      <c r="AA34" s="90">
        <f t="shared" si="11"/>
        <v>303059883</v>
      </c>
      <c r="AB34" s="90">
        <f t="shared" si="12"/>
        <v>2547589047</v>
      </c>
      <c r="AC34" s="106">
        <f t="shared" si="13"/>
        <v>0.583937447634704</v>
      </c>
      <c r="AD34" s="89">
        <f>SUM(AD28:AD33)</f>
        <v>2296527441</v>
      </c>
      <c r="AE34" s="90">
        <f>SUM(AE28:AE33)</f>
        <v>290123029</v>
      </c>
      <c r="AF34" s="90">
        <f t="shared" si="14"/>
        <v>2586650470</v>
      </c>
      <c r="AG34" s="90">
        <f>SUM(AG28:AG33)</f>
        <v>3868531908</v>
      </c>
      <c r="AH34" s="90">
        <f>SUM(AH28:AH33)</f>
        <v>3868531908</v>
      </c>
      <c r="AI34" s="91">
        <f>SUM(AI28:AI33)</f>
        <v>936397953</v>
      </c>
      <c r="AJ34" s="129">
        <f t="shared" si="15"/>
        <v>0.24205511942749108</v>
      </c>
      <c r="AK34" s="130">
        <f t="shared" si="16"/>
        <v>-0.7273087778264838</v>
      </c>
    </row>
    <row r="35" spans="1:37" ht="12.75">
      <c r="A35" s="62" t="s">
        <v>97</v>
      </c>
      <c r="B35" s="63" t="s">
        <v>399</v>
      </c>
      <c r="C35" s="64" t="s">
        <v>400</v>
      </c>
      <c r="D35" s="85">
        <v>290441582</v>
      </c>
      <c r="E35" s="86">
        <v>57316112</v>
      </c>
      <c r="F35" s="87">
        <f t="shared" si="0"/>
        <v>347757694</v>
      </c>
      <c r="G35" s="85">
        <v>320439868</v>
      </c>
      <c r="H35" s="86">
        <v>78064291</v>
      </c>
      <c r="I35" s="87">
        <f t="shared" si="1"/>
        <v>398504159</v>
      </c>
      <c r="J35" s="85">
        <v>99947003</v>
      </c>
      <c r="K35" s="86">
        <v>17069317</v>
      </c>
      <c r="L35" s="88">
        <f t="shared" si="2"/>
        <v>117016320</v>
      </c>
      <c r="M35" s="105">
        <f t="shared" si="3"/>
        <v>0.3364880835677499</v>
      </c>
      <c r="N35" s="85">
        <v>107819768</v>
      </c>
      <c r="O35" s="86">
        <v>15037624</v>
      </c>
      <c r="P35" s="88">
        <f t="shared" si="4"/>
        <v>122857392</v>
      </c>
      <c r="Q35" s="105">
        <f t="shared" si="5"/>
        <v>0.35328446823666826</v>
      </c>
      <c r="R35" s="85">
        <v>70450629</v>
      </c>
      <c r="S35" s="86">
        <v>2828309</v>
      </c>
      <c r="T35" s="88">
        <f t="shared" si="6"/>
        <v>73278938</v>
      </c>
      <c r="U35" s="105">
        <f t="shared" si="7"/>
        <v>0.18388500181249048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278217400</v>
      </c>
      <c r="AA35" s="88">
        <f t="shared" si="11"/>
        <v>34935250</v>
      </c>
      <c r="AB35" s="88">
        <f t="shared" si="12"/>
        <v>313152650</v>
      </c>
      <c r="AC35" s="105">
        <f t="shared" si="13"/>
        <v>0.7858202804854542</v>
      </c>
      <c r="AD35" s="85">
        <v>238001730</v>
      </c>
      <c r="AE35" s="86">
        <v>25657693</v>
      </c>
      <c r="AF35" s="88">
        <f t="shared" si="14"/>
        <v>263659423</v>
      </c>
      <c r="AG35" s="86">
        <v>303163704</v>
      </c>
      <c r="AH35" s="86">
        <v>303163704</v>
      </c>
      <c r="AI35" s="126">
        <v>81146300</v>
      </c>
      <c r="AJ35" s="127">
        <f t="shared" si="15"/>
        <v>0.2676649576758041</v>
      </c>
      <c r="AK35" s="128">
        <f t="shared" si="16"/>
        <v>-0.722069717189664</v>
      </c>
    </row>
    <row r="36" spans="1:37" ht="12.75">
      <c r="A36" s="62" t="s">
        <v>97</v>
      </c>
      <c r="B36" s="63" t="s">
        <v>401</v>
      </c>
      <c r="C36" s="64" t="s">
        <v>402</v>
      </c>
      <c r="D36" s="85">
        <v>531568004</v>
      </c>
      <c r="E36" s="86">
        <v>89279520</v>
      </c>
      <c r="F36" s="87">
        <f t="shared" si="0"/>
        <v>620847524</v>
      </c>
      <c r="G36" s="85">
        <v>525270477</v>
      </c>
      <c r="H36" s="86">
        <v>88322565</v>
      </c>
      <c r="I36" s="87">
        <f t="shared" si="1"/>
        <v>613593042</v>
      </c>
      <c r="J36" s="85">
        <v>169518704</v>
      </c>
      <c r="K36" s="86">
        <v>18111495</v>
      </c>
      <c r="L36" s="88">
        <f t="shared" si="2"/>
        <v>187630199</v>
      </c>
      <c r="M36" s="105">
        <f t="shared" si="3"/>
        <v>0.30221623143656123</v>
      </c>
      <c r="N36" s="85">
        <v>182173165</v>
      </c>
      <c r="O36" s="86">
        <v>19707914</v>
      </c>
      <c r="P36" s="88">
        <f t="shared" si="4"/>
        <v>201881079</v>
      </c>
      <c r="Q36" s="105">
        <f t="shared" si="5"/>
        <v>0.32517014435254477</v>
      </c>
      <c r="R36" s="85">
        <v>116927599</v>
      </c>
      <c r="S36" s="86">
        <v>23440882</v>
      </c>
      <c r="T36" s="88">
        <f t="shared" si="6"/>
        <v>140368481</v>
      </c>
      <c r="U36" s="105">
        <f t="shared" si="7"/>
        <v>0.22876478609090878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f t="shared" si="10"/>
        <v>468619468</v>
      </c>
      <c r="AA36" s="88">
        <f t="shared" si="11"/>
        <v>61260291</v>
      </c>
      <c r="AB36" s="88">
        <f t="shared" si="12"/>
        <v>529879759</v>
      </c>
      <c r="AC36" s="105">
        <f t="shared" si="13"/>
        <v>0.8635687218239348</v>
      </c>
      <c r="AD36" s="85">
        <v>388900704</v>
      </c>
      <c r="AE36" s="86">
        <v>65282059</v>
      </c>
      <c r="AF36" s="88">
        <f t="shared" si="14"/>
        <v>454182763</v>
      </c>
      <c r="AG36" s="86">
        <v>578401679</v>
      </c>
      <c r="AH36" s="86">
        <v>578401679</v>
      </c>
      <c r="AI36" s="126">
        <v>132738663</v>
      </c>
      <c r="AJ36" s="127">
        <f t="shared" si="15"/>
        <v>0.22949218133234361</v>
      </c>
      <c r="AK36" s="128">
        <f t="shared" si="16"/>
        <v>-0.6909427383971416</v>
      </c>
    </row>
    <row r="37" spans="1:37" ht="12.75">
      <c r="A37" s="62" t="s">
        <v>97</v>
      </c>
      <c r="B37" s="63" t="s">
        <v>403</v>
      </c>
      <c r="C37" s="64" t="s">
        <v>404</v>
      </c>
      <c r="D37" s="85">
        <v>382387763</v>
      </c>
      <c r="E37" s="86">
        <v>103314736</v>
      </c>
      <c r="F37" s="87">
        <f t="shared" si="0"/>
        <v>485702499</v>
      </c>
      <c r="G37" s="85">
        <v>435970815</v>
      </c>
      <c r="H37" s="86">
        <v>144361127</v>
      </c>
      <c r="I37" s="87">
        <f t="shared" si="1"/>
        <v>580331942</v>
      </c>
      <c r="J37" s="85">
        <v>150265683</v>
      </c>
      <c r="K37" s="86">
        <v>9302359</v>
      </c>
      <c r="L37" s="88">
        <f t="shared" si="2"/>
        <v>159568042</v>
      </c>
      <c r="M37" s="105">
        <f t="shared" si="3"/>
        <v>0.3285304117819661</v>
      </c>
      <c r="N37" s="85">
        <v>633884028</v>
      </c>
      <c r="O37" s="86">
        <v>235953041</v>
      </c>
      <c r="P37" s="88">
        <f t="shared" si="4"/>
        <v>869837069</v>
      </c>
      <c r="Q37" s="105">
        <f t="shared" si="5"/>
        <v>1.7908844833841384</v>
      </c>
      <c r="R37" s="85">
        <v>408096948</v>
      </c>
      <c r="S37" s="86">
        <v>97111851</v>
      </c>
      <c r="T37" s="88">
        <f t="shared" si="6"/>
        <v>505208799</v>
      </c>
      <c r="U37" s="105">
        <f t="shared" si="7"/>
        <v>0.8705514248602225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1192246659</v>
      </c>
      <c r="AA37" s="88">
        <f t="shared" si="11"/>
        <v>342367251</v>
      </c>
      <c r="AB37" s="88">
        <f t="shared" si="12"/>
        <v>1534613910</v>
      </c>
      <c r="AC37" s="105">
        <f t="shared" si="13"/>
        <v>2.6443726407877097</v>
      </c>
      <c r="AD37" s="85">
        <v>334455552</v>
      </c>
      <c r="AE37" s="86">
        <v>38148076</v>
      </c>
      <c r="AF37" s="88">
        <f t="shared" si="14"/>
        <v>372603628</v>
      </c>
      <c r="AG37" s="86">
        <v>442795483</v>
      </c>
      <c r="AH37" s="86">
        <v>442795483</v>
      </c>
      <c r="AI37" s="126">
        <v>104408295</v>
      </c>
      <c r="AJ37" s="127">
        <f t="shared" si="15"/>
        <v>0.2357934961138707</v>
      </c>
      <c r="AK37" s="128">
        <f t="shared" si="16"/>
        <v>0.3558880296248752</v>
      </c>
    </row>
    <row r="38" spans="1:37" ht="12.75">
      <c r="A38" s="62" t="s">
        <v>97</v>
      </c>
      <c r="B38" s="63" t="s">
        <v>405</v>
      </c>
      <c r="C38" s="64" t="s">
        <v>406</v>
      </c>
      <c r="D38" s="85">
        <v>678206287</v>
      </c>
      <c r="E38" s="86">
        <v>150893152</v>
      </c>
      <c r="F38" s="87">
        <f t="shared" si="0"/>
        <v>829099439</v>
      </c>
      <c r="G38" s="85">
        <v>783512876</v>
      </c>
      <c r="H38" s="86">
        <v>267513506</v>
      </c>
      <c r="I38" s="87">
        <f t="shared" si="1"/>
        <v>1051026382</v>
      </c>
      <c r="J38" s="85">
        <v>261057031</v>
      </c>
      <c r="K38" s="86">
        <v>12118401</v>
      </c>
      <c r="L38" s="88">
        <f t="shared" si="2"/>
        <v>273175432</v>
      </c>
      <c r="M38" s="105">
        <f t="shared" si="3"/>
        <v>0.3294845215785992</v>
      </c>
      <c r="N38" s="85">
        <v>146901905</v>
      </c>
      <c r="O38" s="86">
        <v>68030126</v>
      </c>
      <c r="P38" s="88">
        <f t="shared" si="4"/>
        <v>214932031</v>
      </c>
      <c r="Q38" s="105">
        <f t="shared" si="5"/>
        <v>0.25923552820061674</v>
      </c>
      <c r="R38" s="85">
        <v>156350736</v>
      </c>
      <c r="S38" s="86">
        <v>27642795</v>
      </c>
      <c r="T38" s="88">
        <f t="shared" si="6"/>
        <v>183993531</v>
      </c>
      <c r="U38" s="105">
        <f t="shared" si="7"/>
        <v>0.17506081117571795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564309672</v>
      </c>
      <c r="AA38" s="88">
        <f t="shared" si="11"/>
        <v>107791322</v>
      </c>
      <c r="AB38" s="88">
        <f t="shared" si="12"/>
        <v>672100994</v>
      </c>
      <c r="AC38" s="105">
        <f t="shared" si="13"/>
        <v>0.6394710975009569</v>
      </c>
      <c r="AD38" s="85">
        <v>554398786</v>
      </c>
      <c r="AE38" s="86">
        <v>69404908</v>
      </c>
      <c r="AF38" s="88">
        <f t="shared" si="14"/>
        <v>623803694</v>
      </c>
      <c r="AG38" s="86">
        <v>866815672</v>
      </c>
      <c r="AH38" s="86">
        <v>866815672</v>
      </c>
      <c r="AI38" s="126">
        <v>303751367</v>
      </c>
      <c r="AJ38" s="127">
        <f t="shared" si="15"/>
        <v>0.3504220987365812</v>
      </c>
      <c r="AK38" s="128">
        <f t="shared" si="16"/>
        <v>-0.7050457815980807</v>
      </c>
    </row>
    <row r="39" spans="1:37" ht="12.75">
      <c r="A39" s="62" t="s">
        <v>112</v>
      </c>
      <c r="B39" s="63" t="s">
        <v>407</v>
      </c>
      <c r="C39" s="64" t="s">
        <v>408</v>
      </c>
      <c r="D39" s="85">
        <v>1040055726</v>
      </c>
      <c r="E39" s="86">
        <v>466886001</v>
      </c>
      <c r="F39" s="87">
        <f t="shared" si="0"/>
        <v>1506941727</v>
      </c>
      <c r="G39" s="85">
        <v>1170254515</v>
      </c>
      <c r="H39" s="86">
        <v>505584919</v>
      </c>
      <c r="I39" s="87">
        <f t="shared" si="1"/>
        <v>1675839434</v>
      </c>
      <c r="J39" s="85">
        <v>435826256</v>
      </c>
      <c r="K39" s="86">
        <v>73710143</v>
      </c>
      <c r="L39" s="88">
        <f t="shared" si="2"/>
        <v>509536399</v>
      </c>
      <c r="M39" s="105">
        <f t="shared" si="3"/>
        <v>0.3381261464000857</v>
      </c>
      <c r="N39" s="85">
        <v>439532355</v>
      </c>
      <c r="O39" s="86">
        <v>140997512</v>
      </c>
      <c r="P39" s="88">
        <f t="shared" si="4"/>
        <v>580529867</v>
      </c>
      <c r="Q39" s="105">
        <f t="shared" si="5"/>
        <v>0.3852371041285792</v>
      </c>
      <c r="R39" s="85">
        <v>239263071</v>
      </c>
      <c r="S39" s="86">
        <v>81618137</v>
      </c>
      <c r="T39" s="88">
        <f t="shared" si="6"/>
        <v>320881208</v>
      </c>
      <c r="U39" s="105">
        <f t="shared" si="7"/>
        <v>0.19147491190972893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1114621682</v>
      </c>
      <c r="AA39" s="88">
        <f t="shared" si="11"/>
        <v>296325792</v>
      </c>
      <c r="AB39" s="88">
        <f t="shared" si="12"/>
        <v>1410947474</v>
      </c>
      <c r="AC39" s="105">
        <f t="shared" si="13"/>
        <v>0.8419347613943305</v>
      </c>
      <c r="AD39" s="85">
        <v>909040949</v>
      </c>
      <c r="AE39" s="86">
        <v>283635934</v>
      </c>
      <c r="AF39" s="88">
        <f t="shared" si="14"/>
        <v>1192676883</v>
      </c>
      <c r="AG39" s="86">
        <v>2093737831</v>
      </c>
      <c r="AH39" s="86">
        <v>2093737831</v>
      </c>
      <c r="AI39" s="126">
        <v>340900116</v>
      </c>
      <c r="AJ39" s="127">
        <f t="shared" si="15"/>
        <v>0.1628189121639843</v>
      </c>
      <c r="AK39" s="128">
        <f t="shared" si="16"/>
        <v>-0.7309571330058218</v>
      </c>
    </row>
    <row r="40" spans="1:37" ht="16.5">
      <c r="A40" s="65"/>
      <c r="B40" s="66" t="s">
        <v>409</v>
      </c>
      <c r="C40" s="67"/>
      <c r="D40" s="89">
        <f>SUM(D35:D39)</f>
        <v>2922659362</v>
      </c>
      <c r="E40" s="90">
        <f>SUM(E35:E39)</f>
        <v>867689521</v>
      </c>
      <c r="F40" s="91">
        <f t="shared" si="0"/>
        <v>3790348883</v>
      </c>
      <c r="G40" s="89">
        <f>SUM(G35:G39)</f>
        <v>3235448551</v>
      </c>
      <c r="H40" s="90">
        <f>SUM(H35:H39)</f>
        <v>1083846408</v>
      </c>
      <c r="I40" s="91">
        <f t="shared" si="1"/>
        <v>4319294959</v>
      </c>
      <c r="J40" s="89">
        <f>SUM(J35:J39)</f>
        <v>1116614677</v>
      </c>
      <c r="K40" s="90">
        <f>SUM(K35:K39)</f>
        <v>130311715</v>
      </c>
      <c r="L40" s="90">
        <f t="shared" si="2"/>
        <v>1246926392</v>
      </c>
      <c r="M40" s="106">
        <f t="shared" si="3"/>
        <v>0.328974041833605</v>
      </c>
      <c r="N40" s="89">
        <f>SUM(N35:N39)</f>
        <v>1510311221</v>
      </c>
      <c r="O40" s="90">
        <f>SUM(O35:O39)</f>
        <v>479726217</v>
      </c>
      <c r="P40" s="90">
        <f t="shared" si="4"/>
        <v>1990037438</v>
      </c>
      <c r="Q40" s="106">
        <f t="shared" si="5"/>
        <v>0.5250275105084568</v>
      </c>
      <c r="R40" s="89">
        <f>SUM(R35:R39)</f>
        <v>991088983</v>
      </c>
      <c r="S40" s="90">
        <f>SUM(S35:S39)</f>
        <v>232641974</v>
      </c>
      <c r="T40" s="90">
        <f t="shared" si="6"/>
        <v>1223730957</v>
      </c>
      <c r="U40" s="106">
        <f t="shared" si="7"/>
        <v>0.2833172933582932</v>
      </c>
      <c r="V40" s="89">
        <f>SUM(V35:V39)</f>
        <v>0</v>
      </c>
      <c r="W40" s="90">
        <f>SUM(W35:W39)</f>
        <v>0</v>
      </c>
      <c r="X40" s="90">
        <f t="shared" si="8"/>
        <v>0</v>
      </c>
      <c r="Y40" s="106">
        <f t="shared" si="9"/>
        <v>0</v>
      </c>
      <c r="Z40" s="89">
        <f t="shared" si="10"/>
        <v>3618014881</v>
      </c>
      <c r="AA40" s="90">
        <f t="shared" si="11"/>
        <v>842679906</v>
      </c>
      <c r="AB40" s="90">
        <f t="shared" si="12"/>
        <v>4460694787</v>
      </c>
      <c r="AC40" s="106">
        <f t="shared" si="13"/>
        <v>1.0327367844387123</v>
      </c>
      <c r="AD40" s="89">
        <f>SUM(AD35:AD39)</f>
        <v>2424797721</v>
      </c>
      <c r="AE40" s="90">
        <f>SUM(AE35:AE39)</f>
        <v>482128670</v>
      </c>
      <c r="AF40" s="90">
        <f t="shared" si="14"/>
        <v>2906926391</v>
      </c>
      <c r="AG40" s="90">
        <f>SUM(AG35:AG39)</f>
        <v>4284914369</v>
      </c>
      <c r="AH40" s="90">
        <f>SUM(AH35:AH39)</f>
        <v>4284914369</v>
      </c>
      <c r="AI40" s="91">
        <f>SUM(AI35:AI39)</f>
        <v>962944741</v>
      </c>
      <c r="AJ40" s="129">
        <f t="shared" si="15"/>
        <v>0.22472905128900605</v>
      </c>
      <c r="AK40" s="130">
        <f t="shared" si="16"/>
        <v>-0.5790292589489927</v>
      </c>
    </row>
    <row r="41" spans="1:37" ht="16.5">
      <c r="A41" s="68"/>
      <c r="B41" s="69" t="s">
        <v>410</v>
      </c>
      <c r="C41" s="70"/>
      <c r="D41" s="92">
        <f>SUM(D9:D14,D16:D20,D22:D26,D28:D33,D35:D39)</f>
        <v>20308506226</v>
      </c>
      <c r="E41" s="93">
        <f>SUM(E9:E14,E16:E20,E22:E26,E28:E33,E35:E39)</f>
        <v>6120140163</v>
      </c>
      <c r="F41" s="94">
        <f t="shared" si="0"/>
        <v>26428646389</v>
      </c>
      <c r="G41" s="92">
        <f>SUM(G9:G14,G16:G20,G22:G26,G28:G33,G35:G39)</f>
        <v>21836868533</v>
      </c>
      <c r="H41" s="93">
        <f>SUM(H9:H14,H16:H20,H22:H26,H28:H33,H35:H39)</f>
        <v>6603495731</v>
      </c>
      <c r="I41" s="94">
        <f t="shared" si="1"/>
        <v>28440364264</v>
      </c>
      <c r="J41" s="92">
        <f>SUM(J9:J14,J16:J20,J22:J26,J28:J33,J35:J39)</f>
        <v>6079557734</v>
      </c>
      <c r="K41" s="93">
        <f>SUM(K9:K14,K16:K20,K22:K26,K28:K33,K35:K39)</f>
        <v>913795799</v>
      </c>
      <c r="L41" s="93">
        <f t="shared" si="2"/>
        <v>6993353533</v>
      </c>
      <c r="M41" s="107">
        <f t="shared" si="3"/>
        <v>0.26461262639280453</v>
      </c>
      <c r="N41" s="92">
        <f>SUM(N9:N14,N16:N20,N22:N26,N28:N33,N35:N39)</f>
        <v>6887702056</v>
      </c>
      <c r="O41" s="93">
        <f>SUM(O9:O14,O16:O20,O22:O26,O28:O33,O35:O39)</f>
        <v>1556250464</v>
      </c>
      <c r="P41" s="93">
        <f t="shared" si="4"/>
        <v>8443952520</v>
      </c>
      <c r="Q41" s="107">
        <f t="shared" si="5"/>
        <v>0.3194999999513596</v>
      </c>
      <c r="R41" s="92">
        <f>SUM(R9:R14,R16:R20,R22:R26,R28:R33,R35:R39)</f>
        <v>4371782357</v>
      </c>
      <c r="S41" s="93">
        <f>SUM(S9:S14,S16:S20,S22:S26,S28:S33,S35:S39)</f>
        <v>990372843</v>
      </c>
      <c r="T41" s="93">
        <f t="shared" si="6"/>
        <v>5362155200</v>
      </c>
      <c r="U41" s="107">
        <f t="shared" si="7"/>
        <v>0.18854031369729857</v>
      </c>
      <c r="V41" s="92">
        <f>SUM(V9:V14,V16:V20,V22:V26,V28:V33,V35:V39)</f>
        <v>0</v>
      </c>
      <c r="W41" s="93">
        <f>SUM(W9:W14,W16:W20,W22:W26,W28:W33,W35:W39)</f>
        <v>0</v>
      </c>
      <c r="X41" s="93">
        <f t="shared" si="8"/>
        <v>0</v>
      </c>
      <c r="Y41" s="107">
        <f t="shared" si="9"/>
        <v>0</v>
      </c>
      <c r="Z41" s="92">
        <f t="shared" si="10"/>
        <v>17339042147</v>
      </c>
      <c r="AA41" s="93">
        <f t="shared" si="11"/>
        <v>3460419106</v>
      </c>
      <c r="AB41" s="93">
        <f t="shared" si="12"/>
        <v>20799461253</v>
      </c>
      <c r="AC41" s="107">
        <f t="shared" si="13"/>
        <v>0.731335965317719</v>
      </c>
      <c r="AD41" s="92">
        <f>SUM(AD9:AD14,AD16:AD20,AD22:AD26,AD28:AD33,AD35:AD39)</f>
        <v>14240976557</v>
      </c>
      <c r="AE41" s="93">
        <f>SUM(AE9:AE14,AE16:AE20,AE22:AE26,AE28:AE33,AE35:AE39)</f>
        <v>5363079654</v>
      </c>
      <c r="AF41" s="93">
        <f t="shared" si="14"/>
        <v>19604056211</v>
      </c>
      <c r="AG41" s="93">
        <f>SUM(AG9:AG14,AG16:AG20,AG22:AG26,AG28:AG33,AG35:AG39)</f>
        <v>25361258077</v>
      </c>
      <c r="AH41" s="93">
        <f>SUM(AH9:AH14,AH16:AH20,AH22:AH26,AH28:AH33,AH35:AH39)</f>
        <v>25361258077</v>
      </c>
      <c r="AI41" s="94">
        <f>SUM(AI9:AI14,AI16:AI20,AI22:AI26,AI28:AI33,AI35:AI39)</f>
        <v>5186971486</v>
      </c>
      <c r="AJ41" s="131">
        <f t="shared" si="15"/>
        <v>0.2045234298019324</v>
      </c>
      <c r="AK41" s="132">
        <f t="shared" si="16"/>
        <v>-0.7264772584669876</v>
      </c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615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97</v>
      </c>
      <c r="B9" s="63" t="s">
        <v>411</v>
      </c>
      <c r="C9" s="64" t="s">
        <v>412</v>
      </c>
      <c r="D9" s="85">
        <v>548646480</v>
      </c>
      <c r="E9" s="86">
        <v>330638400</v>
      </c>
      <c r="F9" s="87">
        <f>$D9+$E9</f>
        <v>879284880</v>
      </c>
      <c r="G9" s="85">
        <v>614797209</v>
      </c>
      <c r="H9" s="86">
        <v>352493000</v>
      </c>
      <c r="I9" s="87">
        <f>$G9+$H9</f>
        <v>967290209</v>
      </c>
      <c r="J9" s="85">
        <v>184629779</v>
      </c>
      <c r="K9" s="86">
        <v>35421414</v>
      </c>
      <c r="L9" s="88">
        <f>$J9+$K9</f>
        <v>220051193</v>
      </c>
      <c r="M9" s="105">
        <f>IF($F9=0,0,$L9/$F9)</f>
        <v>0.25026154549592616</v>
      </c>
      <c r="N9" s="85">
        <v>182367077</v>
      </c>
      <c r="O9" s="86">
        <v>98140319</v>
      </c>
      <c r="P9" s="88">
        <f>$N9+$O9</f>
        <v>280507396</v>
      </c>
      <c r="Q9" s="105">
        <f>IF($F9=0,0,$P9/$F9)</f>
        <v>0.31901764988839565</v>
      </c>
      <c r="R9" s="85">
        <v>106086927</v>
      </c>
      <c r="S9" s="86">
        <v>97090962</v>
      </c>
      <c r="T9" s="88">
        <f>$R9+$S9</f>
        <v>203177889</v>
      </c>
      <c r="U9" s="105">
        <f>IF($I9=0,0,$T9/$I9)</f>
        <v>0.21004853260124334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473083783</v>
      </c>
      <c r="AA9" s="88">
        <f>$K9+$O9+$S9</f>
        <v>230652695</v>
      </c>
      <c r="AB9" s="88">
        <f>$Z9+$AA9</f>
        <v>703736478</v>
      </c>
      <c r="AC9" s="105">
        <f>IF($I9=0,0,$AB9/$I9)</f>
        <v>0.7275339618370933</v>
      </c>
      <c r="AD9" s="85">
        <v>443184555</v>
      </c>
      <c r="AE9" s="86">
        <v>78030010</v>
      </c>
      <c r="AF9" s="88">
        <f>$AD9+$AE9</f>
        <v>521214565</v>
      </c>
      <c r="AG9" s="86">
        <v>843816813</v>
      </c>
      <c r="AH9" s="86">
        <v>843816813</v>
      </c>
      <c r="AI9" s="126">
        <v>112937845</v>
      </c>
      <c r="AJ9" s="127">
        <f>IF($AH9=0,0,$AI9/$AH9)</f>
        <v>0.13384166238460574</v>
      </c>
      <c r="AK9" s="128">
        <f>IF($AF9=0,0,(($T9/$AF9)-1))</f>
        <v>-0.6101837848679459</v>
      </c>
    </row>
    <row r="10" spans="1:37" ht="12.75">
      <c r="A10" s="62" t="s">
        <v>97</v>
      </c>
      <c r="B10" s="63" t="s">
        <v>413</v>
      </c>
      <c r="C10" s="64" t="s">
        <v>414</v>
      </c>
      <c r="D10" s="85">
        <v>783927059</v>
      </c>
      <c r="E10" s="86">
        <v>182816936</v>
      </c>
      <c r="F10" s="87">
        <f aca="true" t="shared" si="0" ref="F10:F32">$D10+$E10</f>
        <v>966743995</v>
      </c>
      <c r="G10" s="85">
        <v>787383804</v>
      </c>
      <c r="H10" s="86">
        <v>183943256</v>
      </c>
      <c r="I10" s="87">
        <f aca="true" t="shared" si="1" ref="I10:I32">$G10+$H10</f>
        <v>971327060</v>
      </c>
      <c r="J10" s="85">
        <v>339916991</v>
      </c>
      <c r="K10" s="86">
        <v>17412156</v>
      </c>
      <c r="L10" s="88">
        <f aca="true" t="shared" si="2" ref="L10:L32">$J10+$K10</f>
        <v>357329147</v>
      </c>
      <c r="M10" s="105">
        <f aca="true" t="shared" si="3" ref="M10:M32">IF($F10=0,0,$L10/$F10)</f>
        <v>0.36962127393405736</v>
      </c>
      <c r="N10" s="85">
        <v>58789708</v>
      </c>
      <c r="O10" s="86">
        <v>26097433</v>
      </c>
      <c r="P10" s="88">
        <f aca="true" t="shared" si="4" ref="P10:P32">$N10+$O10</f>
        <v>84887141</v>
      </c>
      <c r="Q10" s="105">
        <f aca="true" t="shared" si="5" ref="Q10:Q32">IF($F10=0,0,$P10/$F10)</f>
        <v>0.08780725966650561</v>
      </c>
      <c r="R10" s="85">
        <v>133584829</v>
      </c>
      <c r="S10" s="86">
        <v>9732427</v>
      </c>
      <c r="T10" s="88">
        <f aca="true" t="shared" si="6" ref="T10:T32">$R10+$S10</f>
        <v>143317256</v>
      </c>
      <c r="U10" s="105">
        <f aca="true" t="shared" si="7" ref="U10:U32">IF($I10=0,0,$T10/$I10)</f>
        <v>0.14754788773206834</v>
      </c>
      <c r="V10" s="85">
        <v>0</v>
      </c>
      <c r="W10" s="86">
        <v>0</v>
      </c>
      <c r="X10" s="88">
        <f aca="true" t="shared" si="8" ref="X10:X32">$V10+$W10</f>
        <v>0</v>
      </c>
      <c r="Y10" s="105">
        <f aca="true" t="shared" si="9" ref="Y10:Y32">IF($I10=0,0,$X10/$I10)</f>
        <v>0</v>
      </c>
      <c r="Z10" s="125">
        <f aca="true" t="shared" si="10" ref="Z10:Z32">$J10+$N10+$R10</f>
        <v>532291528</v>
      </c>
      <c r="AA10" s="88">
        <f aca="true" t="shared" si="11" ref="AA10:AA32">$K10+$O10+$S10</f>
        <v>53242016</v>
      </c>
      <c r="AB10" s="88">
        <f aca="true" t="shared" si="12" ref="AB10:AB32">$Z10+$AA10</f>
        <v>585533544</v>
      </c>
      <c r="AC10" s="105">
        <f aca="true" t="shared" si="13" ref="AC10:AC32">IF($I10=0,0,$AB10/$I10)</f>
        <v>0.6028181115431912</v>
      </c>
      <c r="AD10" s="85">
        <v>587357020</v>
      </c>
      <c r="AE10" s="86">
        <v>59439924</v>
      </c>
      <c r="AF10" s="88">
        <f aca="true" t="shared" si="14" ref="AF10:AF32">$AD10+$AE10</f>
        <v>646796944</v>
      </c>
      <c r="AG10" s="86">
        <v>936114213</v>
      </c>
      <c r="AH10" s="86">
        <v>936114213</v>
      </c>
      <c r="AI10" s="126">
        <v>183975349</v>
      </c>
      <c r="AJ10" s="127">
        <f aca="true" t="shared" si="15" ref="AJ10:AJ32">IF($AH10=0,0,$AI10/$AH10)</f>
        <v>0.19653087886616674</v>
      </c>
      <c r="AK10" s="128">
        <f aca="true" t="shared" si="16" ref="AK10:AK32">IF($AF10=0,0,(($T10/$AF10)-1))</f>
        <v>-0.7784200167773211</v>
      </c>
    </row>
    <row r="11" spans="1:37" ht="12.75">
      <c r="A11" s="62" t="s">
        <v>97</v>
      </c>
      <c r="B11" s="63" t="s">
        <v>415</v>
      </c>
      <c r="C11" s="64" t="s">
        <v>416</v>
      </c>
      <c r="D11" s="85">
        <v>659449212</v>
      </c>
      <c r="E11" s="86">
        <v>158856672</v>
      </c>
      <c r="F11" s="87">
        <f t="shared" si="0"/>
        <v>818305884</v>
      </c>
      <c r="G11" s="85">
        <v>663133143</v>
      </c>
      <c r="H11" s="86">
        <v>164416685</v>
      </c>
      <c r="I11" s="87">
        <f t="shared" si="1"/>
        <v>827549828</v>
      </c>
      <c r="J11" s="85">
        <v>187658286</v>
      </c>
      <c r="K11" s="86">
        <v>36666740</v>
      </c>
      <c r="L11" s="88">
        <f t="shared" si="2"/>
        <v>224325026</v>
      </c>
      <c r="M11" s="105">
        <f t="shared" si="3"/>
        <v>0.27413346327594046</v>
      </c>
      <c r="N11" s="85">
        <v>212838660</v>
      </c>
      <c r="O11" s="86">
        <v>58001815</v>
      </c>
      <c r="P11" s="88">
        <f t="shared" si="4"/>
        <v>270840475</v>
      </c>
      <c r="Q11" s="105">
        <f t="shared" si="5"/>
        <v>0.3309770591848757</v>
      </c>
      <c r="R11" s="85">
        <v>150356863</v>
      </c>
      <c r="S11" s="86">
        <v>25256435</v>
      </c>
      <c r="T11" s="88">
        <f t="shared" si="6"/>
        <v>175613298</v>
      </c>
      <c r="U11" s="105">
        <f t="shared" si="7"/>
        <v>0.2122087299859846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550853809</v>
      </c>
      <c r="AA11" s="88">
        <f t="shared" si="11"/>
        <v>119924990</v>
      </c>
      <c r="AB11" s="88">
        <f t="shared" si="12"/>
        <v>670778799</v>
      </c>
      <c r="AC11" s="105">
        <f t="shared" si="13"/>
        <v>0.81056001258694</v>
      </c>
      <c r="AD11" s="85">
        <v>474623660</v>
      </c>
      <c r="AE11" s="86">
        <v>94966233</v>
      </c>
      <c r="AF11" s="88">
        <f t="shared" si="14"/>
        <v>569589893</v>
      </c>
      <c r="AG11" s="86">
        <v>712625904</v>
      </c>
      <c r="AH11" s="86">
        <v>712625904</v>
      </c>
      <c r="AI11" s="126">
        <v>203101927</v>
      </c>
      <c r="AJ11" s="127">
        <f t="shared" si="15"/>
        <v>0.28500497366146826</v>
      </c>
      <c r="AK11" s="128">
        <f t="shared" si="16"/>
        <v>-0.6916846661813923</v>
      </c>
    </row>
    <row r="12" spans="1:37" ht="12.75">
      <c r="A12" s="62" t="s">
        <v>97</v>
      </c>
      <c r="B12" s="63" t="s">
        <v>417</v>
      </c>
      <c r="C12" s="64" t="s">
        <v>418</v>
      </c>
      <c r="D12" s="85">
        <v>374023958</v>
      </c>
      <c r="E12" s="86">
        <v>54955550</v>
      </c>
      <c r="F12" s="87">
        <f t="shared" si="0"/>
        <v>428979508</v>
      </c>
      <c r="G12" s="85">
        <v>395289958</v>
      </c>
      <c r="H12" s="86">
        <v>68855550</v>
      </c>
      <c r="I12" s="87">
        <f t="shared" si="1"/>
        <v>464145508</v>
      </c>
      <c r="J12" s="85">
        <v>72545239</v>
      </c>
      <c r="K12" s="86">
        <v>5630875</v>
      </c>
      <c r="L12" s="88">
        <f t="shared" si="2"/>
        <v>78176114</v>
      </c>
      <c r="M12" s="105">
        <f t="shared" si="3"/>
        <v>0.18223740887874765</v>
      </c>
      <c r="N12" s="85">
        <v>117855121</v>
      </c>
      <c r="O12" s="86">
        <v>9279838</v>
      </c>
      <c r="P12" s="88">
        <f t="shared" si="4"/>
        <v>127134959</v>
      </c>
      <c r="Q12" s="105">
        <f t="shared" si="5"/>
        <v>0.2963660422679211</v>
      </c>
      <c r="R12" s="85">
        <v>89970354</v>
      </c>
      <c r="S12" s="86">
        <v>5456006</v>
      </c>
      <c r="T12" s="88">
        <f t="shared" si="6"/>
        <v>95426360</v>
      </c>
      <c r="U12" s="105">
        <f t="shared" si="7"/>
        <v>0.20559578484598842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280370714</v>
      </c>
      <c r="AA12" s="88">
        <f t="shared" si="11"/>
        <v>20366719</v>
      </c>
      <c r="AB12" s="88">
        <f t="shared" si="12"/>
        <v>300737433</v>
      </c>
      <c r="AC12" s="105">
        <f t="shared" si="13"/>
        <v>0.6479378294446404</v>
      </c>
      <c r="AD12" s="85">
        <v>170239380</v>
      </c>
      <c r="AE12" s="86">
        <v>31592845</v>
      </c>
      <c r="AF12" s="88">
        <f t="shared" si="14"/>
        <v>201832225</v>
      </c>
      <c r="AG12" s="86">
        <v>433114512</v>
      </c>
      <c r="AH12" s="86">
        <v>433114512</v>
      </c>
      <c r="AI12" s="126">
        <v>61309901</v>
      </c>
      <c r="AJ12" s="127">
        <f t="shared" si="15"/>
        <v>0.14155586871677023</v>
      </c>
      <c r="AK12" s="128">
        <f t="shared" si="16"/>
        <v>-0.5271995837136513</v>
      </c>
    </row>
    <row r="13" spans="1:37" ht="12.75">
      <c r="A13" s="62" t="s">
        <v>97</v>
      </c>
      <c r="B13" s="63" t="s">
        <v>419</v>
      </c>
      <c r="C13" s="64" t="s">
        <v>420</v>
      </c>
      <c r="D13" s="85">
        <v>1080833259</v>
      </c>
      <c r="E13" s="86">
        <v>41623400</v>
      </c>
      <c r="F13" s="87">
        <f t="shared" si="0"/>
        <v>1122456659</v>
      </c>
      <c r="G13" s="85">
        <v>1046639801</v>
      </c>
      <c r="H13" s="86">
        <v>58806628</v>
      </c>
      <c r="I13" s="87">
        <f t="shared" si="1"/>
        <v>1105446429</v>
      </c>
      <c r="J13" s="85">
        <v>164363241</v>
      </c>
      <c r="K13" s="86">
        <v>349215</v>
      </c>
      <c r="L13" s="88">
        <f t="shared" si="2"/>
        <v>164712456</v>
      </c>
      <c r="M13" s="105">
        <f t="shared" si="3"/>
        <v>0.14674282047267895</v>
      </c>
      <c r="N13" s="85">
        <v>233513037</v>
      </c>
      <c r="O13" s="86">
        <v>1756079</v>
      </c>
      <c r="P13" s="88">
        <f t="shared" si="4"/>
        <v>235269116</v>
      </c>
      <c r="Q13" s="105">
        <f t="shared" si="5"/>
        <v>0.2096019602303415</v>
      </c>
      <c r="R13" s="85">
        <v>265024610</v>
      </c>
      <c r="S13" s="86">
        <v>10336570</v>
      </c>
      <c r="T13" s="88">
        <f t="shared" si="6"/>
        <v>275361180</v>
      </c>
      <c r="U13" s="105">
        <f t="shared" si="7"/>
        <v>0.24909500159957548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662900888</v>
      </c>
      <c r="AA13" s="88">
        <f t="shared" si="11"/>
        <v>12441864</v>
      </c>
      <c r="AB13" s="88">
        <f t="shared" si="12"/>
        <v>675342752</v>
      </c>
      <c r="AC13" s="105">
        <f t="shared" si="13"/>
        <v>0.6109230934066368</v>
      </c>
      <c r="AD13" s="85">
        <v>482393512</v>
      </c>
      <c r="AE13" s="86">
        <v>6817673</v>
      </c>
      <c r="AF13" s="88">
        <f t="shared" si="14"/>
        <v>489211185</v>
      </c>
      <c r="AG13" s="86">
        <v>896624996</v>
      </c>
      <c r="AH13" s="86">
        <v>896624996</v>
      </c>
      <c r="AI13" s="126">
        <v>107283885</v>
      </c>
      <c r="AJ13" s="127">
        <f t="shared" si="15"/>
        <v>0.11965301600848968</v>
      </c>
      <c r="AK13" s="128">
        <f t="shared" si="16"/>
        <v>-0.43713228878853205</v>
      </c>
    </row>
    <row r="14" spans="1:37" ht="12.75">
      <c r="A14" s="62" t="s">
        <v>97</v>
      </c>
      <c r="B14" s="63" t="s">
        <v>421</v>
      </c>
      <c r="C14" s="64" t="s">
        <v>422</v>
      </c>
      <c r="D14" s="85">
        <v>271457285</v>
      </c>
      <c r="E14" s="86">
        <v>79246176</v>
      </c>
      <c r="F14" s="87">
        <f t="shared" si="0"/>
        <v>350703461</v>
      </c>
      <c r="G14" s="85">
        <v>287484648</v>
      </c>
      <c r="H14" s="86">
        <v>79246176</v>
      </c>
      <c r="I14" s="87">
        <f t="shared" si="1"/>
        <v>366730824</v>
      </c>
      <c r="J14" s="85">
        <v>81917253</v>
      </c>
      <c r="K14" s="86">
        <v>6546219</v>
      </c>
      <c r="L14" s="88">
        <f t="shared" si="2"/>
        <v>88463472</v>
      </c>
      <c r="M14" s="105">
        <f t="shared" si="3"/>
        <v>0.25224579120991336</v>
      </c>
      <c r="N14" s="85">
        <v>65829216</v>
      </c>
      <c r="O14" s="86">
        <v>6318274</v>
      </c>
      <c r="P14" s="88">
        <f t="shared" si="4"/>
        <v>72147490</v>
      </c>
      <c r="Q14" s="105">
        <f t="shared" si="5"/>
        <v>0.20572220700154425</v>
      </c>
      <c r="R14" s="85">
        <v>47210125</v>
      </c>
      <c r="S14" s="86">
        <v>7935010</v>
      </c>
      <c r="T14" s="88">
        <f t="shared" si="6"/>
        <v>55145135</v>
      </c>
      <c r="U14" s="105">
        <f t="shared" si="7"/>
        <v>0.1503695118902795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194956594</v>
      </c>
      <c r="AA14" s="88">
        <f t="shared" si="11"/>
        <v>20799503</v>
      </c>
      <c r="AB14" s="88">
        <f t="shared" si="12"/>
        <v>215756097</v>
      </c>
      <c r="AC14" s="105">
        <f t="shared" si="13"/>
        <v>0.5883227775803214</v>
      </c>
      <c r="AD14" s="85">
        <v>206588107</v>
      </c>
      <c r="AE14" s="86">
        <v>12541651</v>
      </c>
      <c r="AF14" s="88">
        <f t="shared" si="14"/>
        <v>219129758</v>
      </c>
      <c r="AG14" s="86">
        <v>174333948</v>
      </c>
      <c r="AH14" s="86">
        <v>174333948</v>
      </c>
      <c r="AI14" s="126">
        <v>70116843</v>
      </c>
      <c r="AJ14" s="127">
        <f t="shared" si="15"/>
        <v>0.40219844616838485</v>
      </c>
      <c r="AK14" s="128">
        <f t="shared" si="16"/>
        <v>-0.7483448368523274</v>
      </c>
    </row>
    <row r="15" spans="1:37" ht="12.75">
      <c r="A15" s="62" t="s">
        <v>97</v>
      </c>
      <c r="B15" s="63" t="s">
        <v>71</v>
      </c>
      <c r="C15" s="64" t="s">
        <v>72</v>
      </c>
      <c r="D15" s="85">
        <v>2432912080</v>
      </c>
      <c r="E15" s="86">
        <v>169585904</v>
      </c>
      <c r="F15" s="87">
        <f t="shared" si="0"/>
        <v>2602497984</v>
      </c>
      <c r="G15" s="85">
        <v>2432912080</v>
      </c>
      <c r="H15" s="86">
        <v>189201318</v>
      </c>
      <c r="I15" s="87">
        <f t="shared" si="1"/>
        <v>2622113398</v>
      </c>
      <c r="J15" s="85">
        <v>548290491</v>
      </c>
      <c r="K15" s="86">
        <v>16274473</v>
      </c>
      <c r="L15" s="88">
        <f t="shared" si="2"/>
        <v>564564964</v>
      </c>
      <c r="M15" s="105">
        <f t="shared" si="3"/>
        <v>0.21693195056092693</v>
      </c>
      <c r="N15" s="85">
        <v>660396770</v>
      </c>
      <c r="O15" s="86">
        <v>20551724</v>
      </c>
      <c r="P15" s="88">
        <f t="shared" si="4"/>
        <v>680948494</v>
      </c>
      <c r="Q15" s="105">
        <f t="shared" si="5"/>
        <v>0.2616518814563662</v>
      </c>
      <c r="R15" s="85">
        <v>538468407</v>
      </c>
      <c r="S15" s="86">
        <v>16887092</v>
      </c>
      <c r="T15" s="88">
        <f t="shared" si="6"/>
        <v>555355499</v>
      </c>
      <c r="U15" s="105">
        <f t="shared" si="7"/>
        <v>0.2117969037584697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1747155668</v>
      </c>
      <c r="AA15" s="88">
        <f t="shared" si="11"/>
        <v>53713289</v>
      </c>
      <c r="AB15" s="88">
        <f t="shared" si="12"/>
        <v>1800868957</v>
      </c>
      <c r="AC15" s="105">
        <f t="shared" si="13"/>
        <v>0.6868005626200611</v>
      </c>
      <c r="AD15" s="85">
        <v>1394668525</v>
      </c>
      <c r="AE15" s="86">
        <v>37450836</v>
      </c>
      <c r="AF15" s="88">
        <f t="shared" si="14"/>
        <v>1432119361</v>
      </c>
      <c r="AG15" s="86">
        <v>2101288594</v>
      </c>
      <c r="AH15" s="86">
        <v>2101288594</v>
      </c>
      <c r="AI15" s="126">
        <v>448502819</v>
      </c>
      <c r="AJ15" s="127">
        <f t="shared" si="15"/>
        <v>0.21344179960841686</v>
      </c>
      <c r="AK15" s="128">
        <f t="shared" si="16"/>
        <v>-0.6122142370785252</v>
      </c>
    </row>
    <row r="16" spans="1:37" ht="12.75">
      <c r="A16" s="62" t="s">
        <v>112</v>
      </c>
      <c r="B16" s="63" t="s">
        <v>423</v>
      </c>
      <c r="C16" s="64" t="s">
        <v>424</v>
      </c>
      <c r="D16" s="85">
        <v>337041201</v>
      </c>
      <c r="E16" s="86">
        <v>0</v>
      </c>
      <c r="F16" s="87">
        <f t="shared" si="0"/>
        <v>337041201</v>
      </c>
      <c r="G16" s="85">
        <v>335354296</v>
      </c>
      <c r="H16" s="86">
        <v>0</v>
      </c>
      <c r="I16" s="87">
        <f t="shared" si="1"/>
        <v>335354296</v>
      </c>
      <c r="J16" s="85">
        <v>-158836354</v>
      </c>
      <c r="K16" s="86">
        <v>0</v>
      </c>
      <c r="L16" s="88">
        <f t="shared" si="2"/>
        <v>-158836354</v>
      </c>
      <c r="M16" s="105">
        <f t="shared" si="3"/>
        <v>-0.4712668763603177</v>
      </c>
      <c r="N16" s="85">
        <v>397024313</v>
      </c>
      <c r="O16" s="86">
        <v>0</v>
      </c>
      <c r="P16" s="88">
        <f t="shared" si="4"/>
        <v>397024313</v>
      </c>
      <c r="Q16" s="105">
        <f t="shared" si="5"/>
        <v>1.177969672022383</v>
      </c>
      <c r="R16" s="85">
        <v>81582154</v>
      </c>
      <c r="S16" s="86">
        <v>0</v>
      </c>
      <c r="T16" s="88">
        <f t="shared" si="6"/>
        <v>81582154</v>
      </c>
      <c r="U16" s="105">
        <f t="shared" si="7"/>
        <v>0.2432715339361569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319770113</v>
      </c>
      <c r="AA16" s="88">
        <f t="shared" si="11"/>
        <v>0</v>
      </c>
      <c r="AB16" s="88">
        <f t="shared" si="12"/>
        <v>319770113</v>
      </c>
      <c r="AC16" s="105">
        <f t="shared" si="13"/>
        <v>0.9535291982661823</v>
      </c>
      <c r="AD16" s="85">
        <v>313099084</v>
      </c>
      <c r="AE16" s="86">
        <v>0</v>
      </c>
      <c r="AF16" s="88">
        <f t="shared" si="14"/>
        <v>313099084</v>
      </c>
      <c r="AG16" s="86">
        <v>334509950</v>
      </c>
      <c r="AH16" s="86">
        <v>334509950</v>
      </c>
      <c r="AI16" s="126">
        <v>81360505</v>
      </c>
      <c r="AJ16" s="127">
        <f t="shared" si="15"/>
        <v>0.24322297438387108</v>
      </c>
      <c r="AK16" s="128">
        <f t="shared" si="16"/>
        <v>-0.739436625116412</v>
      </c>
    </row>
    <row r="17" spans="1:37" ht="16.5">
      <c r="A17" s="65"/>
      <c r="B17" s="66" t="s">
        <v>425</v>
      </c>
      <c r="C17" s="67"/>
      <c r="D17" s="89">
        <f>SUM(D9:D16)</f>
        <v>6488290534</v>
      </c>
      <c r="E17" s="90">
        <f>SUM(E9:E16)</f>
        <v>1017723038</v>
      </c>
      <c r="F17" s="91">
        <f t="shared" si="0"/>
        <v>7506013572</v>
      </c>
      <c r="G17" s="89">
        <f>SUM(G9:G16)</f>
        <v>6562994939</v>
      </c>
      <c r="H17" s="90">
        <f>SUM(H9:H16)</f>
        <v>1096962613</v>
      </c>
      <c r="I17" s="91">
        <f t="shared" si="1"/>
        <v>7659957552</v>
      </c>
      <c r="J17" s="89">
        <f>SUM(J9:J16)</f>
        <v>1420484926</v>
      </c>
      <c r="K17" s="90">
        <f>SUM(K9:K16)</f>
        <v>118301092</v>
      </c>
      <c r="L17" s="90">
        <f t="shared" si="2"/>
        <v>1538786018</v>
      </c>
      <c r="M17" s="106">
        <f t="shared" si="3"/>
        <v>0.2050070924119027</v>
      </c>
      <c r="N17" s="89">
        <f>SUM(N9:N16)</f>
        <v>1928613902</v>
      </c>
      <c r="O17" s="90">
        <f>SUM(O9:O16)</f>
        <v>220145482</v>
      </c>
      <c r="P17" s="90">
        <f t="shared" si="4"/>
        <v>2148759384</v>
      </c>
      <c r="Q17" s="106">
        <f t="shared" si="5"/>
        <v>0.28627171579007105</v>
      </c>
      <c r="R17" s="89">
        <f>SUM(R9:R16)</f>
        <v>1412284269</v>
      </c>
      <c r="S17" s="90">
        <f>SUM(S9:S16)</f>
        <v>172694502</v>
      </c>
      <c r="T17" s="90">
        <f t="shared" si="6"/>
        <v>1584978771</v>
      </c>
      <c r="U17" s="106">
        <f t="shared" si="7"/>
        <v>0.20691743527823664</v>
      </c>
      <c r="V17" s="89">
        <f>SUM(V9:V16)</f>
        <v>0</v>
      </c>
      <c r="W17" s="90">
        <f>SUM(W9:W16)</f>
        <v>0</v>
      </c>
      <c r="X17" s="90">
        <f t="shared" si="8"/>
        <v>0</v>
      </c>
      <c r="Y17" s="106">
        <f t="shared" si="9"/>
        <v>0</v>
      </c>
      <c r="Z17" s="89">
        <f t="shared" si="10"/>
        <v>4761383097</v>
      </c>
      <c r="AA17" s="90">
        <f t="shared" si="11"/>
        <v>511141076</v>
      </c>
      <c r="AB17" s="90">
        <f t="shared" si="12"/>
        <v>5272524173</v>
      </c>
      <c r="AC17" s="106">
        <f t="shared" si="13"/>
        <v>0.688322896988294</v>
      </c>
      <c r="AD17" s="89">
        <f>SUM(AD9:AD16)</f>
        <v>4072153843</v>
      </c>
      <c r="AE17" s="90">
        <f>SUM(AE9:AE16)</f>
        <v>320839172</v>
      </c>
      <c r="AF17" s="90">
        <f t="shared" si="14"/>
        <v>4392993015</v>
      </c>
      <c r="AG17" s="90">
        <f>SUM(AG9:AG16)</f>
        <v>6432428930</v>
      </c>
      <c r="AH17" s="90">
        <f>SUM(AH9:AH16)</f>
        <v>6432428930</v>
      </c>
      <c r="AI17" s="91">
        <f>SUM(AI9:AI16)</f>
        <v>1268589074</v>
      </c>
      <c r="AJ17" s="129">
        <f t="shared" si="15"/>
        <v>0.1972177365354894</v>
      </c>
      <c r="AK17" s="130">
        <f t="shared" si="16"/>
        <v>-0.6392029840275082</v>
      </c>
    </row>
    <row r="18" spans="1:37" ht="12.75">
      <c r="A18" s="62" t="s">
        <v>97</v>
      </c>
      <c r="B18" s="63" t="s">
        <v>426</v>
      </c>
      <c r="C18" s="64" t="s">
        <v>427</v>
      </c>
      <c r="D18" s="85">
        <v>571870616</v>
      </c>
      <c r="E18" s="86">
        <v>44275004</v>
      </c>
      <c r="F18" s="87">
        <f t="shared" si="0"/>
        <v>616145620</v>
      </c>
      <c r="G18" s="85">
        <v>593117896</v>
      </c>
      <c r="H18" s="86">
        <v>51775004</v>
      </c>
      <c r="I18" s="87">
        <f t="shared" si="1"/>
        <v>644892900</v>
      </c>
      <c r="J18" s="85">
        <v>110407988</v>
      </c>
      <c r="K18" s="86">
        <v>5918746</v>
      </c>
      <c r="L18" s="88">
        <f t="shared" si="2"/>
        <v>116326734</v>
      </c>
      <c r="M18" s="105">
        <f t="shared" si="3"/>
        <v>0.18879746966309685</v>
      </c>
      <c r="N18" s="85">
        <v>203768106</v>
      </c>
      <c r="O18" s="86">
        <v>13872270</v>
      </c>
      <c r="P18" s="88">
        <f t="shared" si="4"/>
        <v>217640376</v>
      </c>
      <c r="Q18" s="105">
        <f t="shared" si="5"/>
        <v>0.35322879678995367</v>
      </c>
      <c r="R18" s="85">
        <v>75515016</v>
      </c>
      <c r="S18" s="86">
        <v>5068581</v>
      </c>
      <c r="T18" s="88">
        <f t="shared" si="6"/>
        <v>80583597</v>
      </c>
      <c r="U18" s="105">
        <f t="shared" si="7"/>
        <v>0.12495655790287039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389691110</v>
      </c>
      <c r="AA18" s="88">
        <f t="shared" si="11"/>
        <v>24859597</v>
      </c>
      <c r="AB18" s="88">
        <f t="shared" si="12"/>
        <v>414550707</v>
      </c>
      <c r="AC18" s="105">
        <f t="shared" si="13"/>
        <v>0.6428210126053489</v>
      </c>
      <c r="AD18" s="85">
        <v>344917605</v>
      </c>
      <c r="AE18" s="86">
        <v>16113574</v>
      </c>
      <c r="AF18" s="88">
        <f t="shared" si="14"/>
        <v>361031179</v>
      </c>
      <c r="AG18" s="86">
        <v>488991204</v>
      </c>
      <c r="AH18" s="86">
        <v>488991204</v>
      </c>
      <c r="AI18" s="126">
        <v>101560937</v>
      </c>
      <c r="AJ18" s="127">
        <f t="shared" si="15"/>
        <v>0.20769481366785486</v>
      </c>
      <c r="AK18" s="128">
        <f t="shared" si="16"/>
        <v>-0.7767960173877393</v>
      </c>
    </row>
    <row r="19" spans="1:37" ht="12.75">
      <c r="A19" s="62" t="s">
        <v>97</v>
      </c>
      <c r="B19" s="63" t="s">
        <v>73</v>
      </c>
      <c r="C19" s="64" t="s">
        <v>74</v>
      </c>
      <c r="D19" s="85">
        <v>3428838014</v>
      </c>
      <c r="E19" s="86">
        <v>245770682</v>
      </c>
      <c r="F19" s="87">
        <f t="shared" si="0"/>
        <v>3674608696</v>
      </c>
      <c r="G19" s="85">
        <v>3428838014</v>
      </c>
      <c r="H19" s="86">
        <v>95912877</v>
      </c>
      <c r="I19" s="87">
        <f t="shared" si="1"/>
        <v>3524750891</v>
      </c>
      <c r="J19" s="85">
        <v>890941203</v>
      </c>
      <c r="K19" s="86">
        <v>40915604</v>
      </c>
      <c r="L19" s="88">
        <f t="shared" si="2"/>
        <v>931856807</v>
      </c>
      <c r="M19" s="105">
        <f t="shared" si="3"/>
        <v>0.25359348003894233</v>
      </c>
      <c r="N19" s="85">
        <v>854125654</v>
      </c>
      <c r="O19" s="86">
        <v>55368802</v>
      </c>
      <c r="P19" s="88">
        <f t="shared" si="4"/>
        <v>909494456</v>
      </c>
      <c r="Q19" s="105">
        <f t="shared" si="5"/>
        <v>0.24750783858701236</v>
      </c>
      <c r="R19" s="85">
        <v>760611701</v>
      </c>
      <c r="S19" s="86">
        <v>32666819</v>
      </c>
      <c r="T19" s="88">
        <f t="shared" si="6"/>
        <v>793278520</v>
      </c>
      <c r="U19" s="105">
        <f t="shared" si="7"/>
        <v>0.22505945654926568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2505678558</v>
      </c>
      <c r="AA19" s="88">
        <f t="shared" si="11"/>
        <v>128951225</v>
      </c>
      <c r="AB19" s="88">
        <f t="shared" si="12"/>
        <v>2634629783</v>
      </c>
      <c r="AC19" s="105">
        <f t="shared" si="13"/>
        <v>0.7474655272028414</v>
      </c>
      <c r="AD19" s="85">
        <v>2313460772</v>
      </c>
      <c r="AE19" s="86">
        <v>62197072</v>
      </c>
      <c r="AF19" s="88">
        <f t="shared" si="14"/>
        <v>2375657844</v>
      </c>
      <c r="AG19" s="86">
        <v>3360211408</v>
      </c>
      <c r="AH19" s="86">
        <v>3360211408</v>
      </c>
      <c r="AI19" s="126">
        <v>749569610</v>
      </c>
      <c r="AJ19" s="127">
        <f t="shared" si="15"/>
        <v>0.2230721579646515</v>
      </c>
      <c r="AK19" s="128">
        <f t="shared" si="16"/>
        <v>-0.6660804829266482</v>
      </c>
    </row>
    <row r="20" spans="1:37" ht="12.75">
      <c r="A20" s="62" t="s">
        <v>97</v>
      </c>
      <c r="B20" s="63" t="s">
        <v>75</v>
      </c>
      <c r="C20" s="64" t="s">
        <v>76</v>
      </c>
      <c r="D20" s="85">
        <v>1776708365</v>
      </c>
      <c r="E20" s="86">
        <v>682404230</v>
      </c>
      <c r="F20" s="87">
        <f t="shared" si="0"/>
        <v>2459112595</v>
      </c>
      <c r="G20" s="85">
        <v>1813195526</v>
      </c>
      <c r="H20" s="86">
        <v>669162411</v>
      </c>
      <c r="I20" s="87">
        <f t="shared" si="1"/>
        <v>2482357937</v>
      </c>
      <c r="J20" s="85">
        <v>489275240</v>
      </c>
      <c r="K20" s="86">
        <v>110975428</v>
      </c>
      <c r="L20" s="88">
        <f t="shared" si="2"/>
        <v>600250668</v>
      </c>
      <c r="M20" s="105">
        <f t="shared" si="3"/>
        <v>0.24409238894569607</v>
      </c>
      <c r="N20" s="85">
        <v>471725474</v>
      </c>
      <c r="O20" s="86">
        <v>189463209</v>
      </c>
      <c r="P20" s="88">
        <f t="shared" si="4"/>
        <v>661188683</v>
      </c>
      <c r="Q20" s="105">
        <f t="shared" si="5"/>
        <v>0.26887287891752676</v>
      </c>
      <c r="R20" s="85">
        <v>404312320</v>
      </c>
      <c r="S20" s="86">
        <v>145011444</v>
      </c>
      <c r="T20" s="88">
        <f t="shared" si="6"/>
        <v>549323764</v>
      </c>
      <c r="U20" s="105">
        <f t="shared" si="7"/>
        <v>0.22129111834044102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1365313034</v>
      </c>
      <c r="AA20" s="88">
        <f t="shared" si="11"/>
        <v>445450081</v>
      </c>
      <c r="AB20" s="88">
        <f t="shared" si="12"/>
        <v>1810763115</v>
      </c>
      <c r="AC20" s="105">
        <f t="shared" si="13"/>
        <v>0.7294528673767162</v>
      </c>
      <c r="AD20" s="85">
        <v>1303622815</v>
      </c>
      <c r="AE20" s="86">
        <v>295472513</v>
      </c>
      <c r="AF20" s="88">
        <f t="shared" si="14"/>
        <v>1599095328</v>
      </c>
      <c r="AG20" s="86">
        <v>1754573408</v>
      </c>
      <c r="AH20" s="86">
        <v>1754573408</v>
      </c>
      <c r="AI20" s="126">
        <v>673200512</v>
      </c>
      <c r="AJ20" s="127">
        <f t="shared" si="15"/>
        <v>0.3836832981341981</v>
      </c>
      <c r="AK20" s="128">
        <f t="shared" si="16"/>
        <v>-0.6564784135245751</v>
      </c>
    </row>
    <row r="21" spans="1:37" ht="12.75">
      <c r="A21" s="62" t="s">
        <v>97</v>
      </c>
      <c r="B21" s="63" t="s">
        <v>428</v>
      </c>
      <c r="C21" s="64" t="s">
        <v>429</v>
      </c>
      <c r="D21" s="85">
        <v>322061627</v>
      </c>
      <c r="E21" s="86">
        <v>93438996</v>
      </c>
      <c r="F21" s="87">
        <f t="shared" si="0"/>
        <v>415500623</v>
      </c>
      <c r="G21" s="85">
        <v>319163963</v>
      </c>
      <c r="H21" s="86">
        <v>100852452</v>
      </c>
      <c r="I21" s="87">
        <f t="shared" si="1"/>
        <v>420016415</v>
      </c>
      <c r="J21" s="85">
        <v>79085462</v>
      </c>
      <c r="K21" s="86">
        <v>5929636</v>
      </c>
      <c r="L21" s="88">
        <f t="shared" si="2"/>
        <v>85015098</v>
      </c>
      <c r="M21" s="105">
        <f t="shared" si="3"/>
        <v>0.20460883400408283</v>
      </c>
      <c r="N21" s="85">
        <v>65306216</v>
      </c>
      <c r="O21" s="86">
        <v>20662473</v>
      </c>
      <c r="P21" s="88">
        <f t="shared" si="4"/>
        <v>85968689</v>
      </c>
      <c r="Q21" s="105">
        <f t="shared" si="5"/>
        <v>0.20690387508757116</v>
      </c>
      <c r="R21" s="85">
        <v>73239211</v>
      </c>
      <c r="S21" s="86">
        <v>8271525</v>
      </c>
      <c r="T21" s="88">
        <f t="shared" si="6"/>
        <v>81510736</v>
      </c>
      <c r="U21" s="105">
        <f t="shared" si="7"/>
        <v>0.19406559622199526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217630889</v>
      </c>
      <c r="AA21" s="88">
        <f t="shared" si="11"/>
        <v>34863634</v>
      </c>
      <c r="AB21" s="88">
        <f t="shared" si="12"/>
        <v>252494523</v>
      </c>
      <c r="AC21" s="105">
        <f t="shared" si="13"/>
        <v>0.60115394061444</v>
      </c>
      <c r="AD21" s="85">
        <v>84887664</v>
      </c>
      <c r="AE21" s="86">
        <v>19895235</v>
      </c>
      <c r="AF21" s="88">
        <f t="shared" si="14"/>
        <v>104782899</v>
      </c>
      <c r="AG21" s="86">
        <v>180889875</v>
      </c>
      <c r="AH21" s="86">
        <v>180889875</v>
      </c>
      <c r="AI21" s="126">
        <v>53320803</v>
      </c>
      <c r="AJ21" s="127">
        <f t="shared" si="15"/>
        <v>0.29476941702790166</v>
      </c>
      <c r="AK21" s="128">
        <f t="shared" si="16"/>
        <v>-0.222098865579201</v>
      </c>
    </row>
    <row r="22" spans="1:37" ht="12.75">
      <c r="A22" s="62" t="s">
        <v>97</v>
      </c>
      <c r="B22" s="63" t="s">
        <v>430</v>
      </c>
      <c r="C22" s="64" t="s">
        <v>431</v>
      </c>
      <c r="D22" s="85">
        <v>688807583</v>
      </c>
      <c r="E22" s="86">
        <v>174846250</v>
      </c>
      <c r="F22" s="87">
        <f t="shared" si="0"/>
        <v>863653833</v>
      </c>
      <c r="G22" s="85">
        <v>808866113</v>
      </c>
      <c r="H22" s="86">
        <v>238173238</v>
      </c>
      <c r="I22" s="87">
        <f t="shared" si="1"/>
        <v>1047039351</v>
      </c>
      <c r="J22" s="85">
        <v>292059395</v>
      </c>
      <c r="K22" s="86">
        <v>23512905</v>
      </c>
      <c r="L22" s="88">
        <f t="shared" si="2"/>
        <v>315572300</v>
      </c>
      <c r="M22" s="105">
        <f t="shared" si="3"/>
        <v>0.3653921142268583</v>
      </c>
      <c r="N22" s="85">
        <v>304166171</v>
      </c>
      <c r="O22" s="86">
        <v>62481618</v>
      </c>
      <c r="P22" s="88">
        <f t="shared" si="4"/>
        <v>366647789</v>
      </c>
      <c r="Q22" s="105">
        <f t="shared" si="5"/>
        <v>0.42453095787974116</v>
      </c>
      <c r="R22" s="85">
        <v>297164389</v>
      </c>
      <c r="S22" s="86">
        <v>41946411</v>
      </c>
      <c r="T22" s="88">
        <f t="shared" si="6"/>
        <v>339110800</v>
      </c>
      <c r="U22" s="105">
        <f t="shared" si="7"/>
        <v>0.32387588840488574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893389955</v>
      </c>
      <c r="AA22" s="88">
        <f t="shared" si="11"/>
        <v>127940934</v>
      </c>
      <c r="AB22" s="88">
        <f t="shared" si="12"/>
        <v>1021330889</v>
      </c>
      <c r="AC22" s="105">
        <f t="shared" si="13"/>
        <v>0.9754465178644466</v>
      </c>
      <c r="AD22" s="85">
        <v>665213479</v>
      </c>
      <c r="AE22" s="86">
        <v>80260226</v>
      </c>
      <c r="AF22" s="88">
        <f t="shared" si="14"/>
        <v>745473705</v>
      </c>
      <c r="AG22" s="86">
        <v>916539368</v>
      </c>
      <c r="AH22" s="86">
        <v>916539368</v>
      </c>
      <c r="AI22" s="126">
        <v>363077177</v>
      </c>
      <c r="AJ22" s="127">
        <f t="shared" si="15"/>
        <v>0.3961392054465466</v>
      </c>
      <c r="AK22" s="128">
        <f t="shared" si="16"/>
        <v>-0.5451069598759355</v>
      </c>
    </row>
    <row r="23" spans="1:37" ht="12.75">
      <c r="A23" s="62" t="s">
        <v>97</v>
      </c>
      <c r="B23" s="63" t="s">
        <v>432</v>
      </c>
      <c r="C23" s="64" t="s">
        <v>433</v>
      </c>
      <c r="D23" s="85">
        <v>591319537</v>
      </c>
      <c r="E23" s="86">
        <v>149632287</v>
      </c>
      <c r="F23" s="87">
        <f t="shared" si="0"/>
        <v>740951824</v>
      </c>
      <c r="G23" s="85">
        <v>644009999</v>
      </c>
      <c r="H23" s="86">
        <v>189498132</v>
      </c>
      <c r="I23" s="87">
        <f t="shared" si="1"/>
        <v>833508131</v>
      </c>
      <c r="J23" s="85">
        <v>61290104</v>
      </c>
      <c r="K23" s="86">
        <v>5299758</v>
      </c>
      <c r="L23" s="88">
        <f t="shared" si="2"/>
        <v>66589862</v>
      </c>
      <c r="M23" s="105">
        <f t="shared" si="3"/>
        <v>0.08987070392851884</v>
      </c>
      <c r="N23" s="85">
        <v>38303692</v>
      </c>
      <c r="O23" s="86">
        <v>14892111</v>
      </c>
      <c r="P23" s="88">
        <f t="shared" si="4"/>
        <v>53195803</v>
      </c>
      <c r="Q23" s="105">
        <f t="shared" si="5"/>
        <v>0.07179387549493366</v>
      </c>
      <c r="R23" s="85">
        <v>507057217</v>
      </c>
      <c r="S23" s="86">
        <v>40638632</v>
      </c>
      <c r="T23" s="88">
        <f t="shared" si="6"/>
        <v>547695849</v>
      </c>
      <c r="U23" s="105">
        <f t="shared" si="7"/>
        <v>0.6570971879337312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606651013</v>
      </c>
      <c r="AA23" s="88">
        <f t="shared" si="11"/>
        <v>60830501</v>
      </c>
      <c r="AB23" s="88">
        <f t="shared" si="12"/>
        <v>667481514</v>
      </c>
      <c r="AC23" s="105">
        <f t="shared" si="13"/>
        <v>0.8008098411699838</v>
      </c>
      <c r="AD23" s="85">
        <v>499642849</v>
      </c>
      <c r="AE23" s="86">
        <v>32738939</v>
      </c>
      <c r="AF23" s="88">
        <f t="shared" si="14"/>
        <v>532381788</v>
      </c>
      <c r="AG23" s="86">
        <v>548710256</v>
      </c>
      <c r="AH23" s="86">
        <v>548710256</v>
      </c>
      <c r="AI23" s="126">
        <v>298016736</v>
      </c>
      <c r="AJ23" s="127">
        <f t="shared" si="15"/>
        <v>0.5431222266055111</v>
      </c>
      <c r="AK23" s="128">
        <f t="shared" si="16"/>
        <v>0.02876518570916997</v>
      </c>
    </row>
    <row r="24" spans="1:37" ht="12.75">
      <c r="A24" s="62" t="s">
        <v>112</v>
      </c>
      <c r="B24" s="63" t="s">
        <v>434</v>
      </c>
      <c r="C24" s="64" t="s">
        <v>435</v>
      </c>
      <c r="D24" s="85">
        <v>429237000</v>
      </c>
      <c r="E24" s="86">
        <v>27005000</v>
      </c>
      <c r="F24" s="87">
        <f t="shared" si="0"/>
        <v>456242000</v>
      </c>
      <c r="G24" s="85">
        <v>425224760</v>
      </c>
      <c r="H24" s="86">
        <v>34695170</v>
      </c>
      <c r="I24" s="87">
        <f t="shared" si="1"/>
        <v>459919930</v>
      </c>
      <c r="J24" s="85">
        <v>170406138</v>
      </c>
      <c r="K24" s="86">
        <v>7569910</v>
      </c>
      <c r="L24" s="88">
        <f t="shared" si="2"/>
        <v>177976048</v>
      </c>
      <c r="M24" s="105">
        <f t="shared" si="3"/>
        <v>0.39009132872466806</v>
      </c>
      <c r="N24" s="85">
        <v>118124595</v>
      </c>
      <c r="O24" s="86">
        <v>10894819</v>
      </c>
      <c r="P24" s="88">
        <f t="shared" si="4"/>
        <v>129019414</v>
      </c>
      <c r="Q24" s="105">
        <f t="shared" si="5"/>
        <v>0.28278723572139347</v>
      </c>
      <c r="R24" s="85">
        <v>95163212</v>
      </c>
      <c r="S24" s="86">
        <v>4191063</v>
      </c>
      <c r="T24" s="88">
        <f t="shared" si="6"/>
        <v>99354275</v>
      </c>
      <c r="U24" s="105">
        <f t="shared" si="7"/>
        <v>0.21602515681370885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383693945</v>
      </c>
      <c r="AA24" s="88">
        <f t="shared" si="11"/>
        <v>22655792</v>
      </c>
      <c r="AB24" s="88">
        <f t="shared" si="12"/>
        <v>406349737</v>
      </c>
      <c r="AC24" s="105">
        <f t="shared" si="13"/>
        <v>0.8835227840637391</v>
      </c>
      <c r="AD24" s="85">
        <v>367727160</v>
      </c>
      <c r="AE24" s="86">
        <v>22814336</v>
      </c>
      <c r="AF24" s="88">
        <f t="shared" si="14"/>
        <v>390541496</v>
      </c>
      <c r="AG24" s="86">
        <v>423580001</v>
      </c>
      <c r="AH24" s="86">
        <v>423580001</v>
      </c>
      <c r="AI24" s="126">
        <v>99175477</v>
      </c>
      <c r="AJ24" s="127">
        <f t="shared" si="15"/>
        <v>0.23413635385491205</v>
      </c>
      <c r="AK24" s="128">
        <f t="shared" si="16"/>
        <v>-0.7455986725671784</v>
      </c>
    </row>
    <row r="25" spans="1:37" ht="16.5">
      <c r="A25" s="65"/>
      <c r="B25" s="66" t="s">
        <v>436</v>
      </c>
      <c r="C25" s="67"/>
      <c r="D25" s="89">
        <f>SUM(D18:D24)</f>
        <v>7808842742</v>
      </c>
      <c r="E25" s="90">
        <f>SUM(E18:E24)</f>
        <v>1417372449</v>
      </c>
      <c r="F25" s="91">
        <f t="shared" si="0"/>
        <v>9226215191</v>
      </c>
      <c r="G25" s="89">
        <f>SUM(G18:G24)</f>
        <v>8032416271</v>
      </c>
      <c r="H25" s="90">
        <f>SUM(H18:H24)</f>
        <v>1380069284</v>
      </c>
      <c r="I25" s="91">
        <f t="shared" si="1"/>
        <v>9412485555</v>
      </c>
      <c r="J25" s="89">
        <f>SUM(J18:J24)</f>
        <v>2093465530</v>
      </c>
      <c r="K25" s="90">
        <f>SUM(K18:K24)</f>
        <v>200121987</v>
      </c>
      <c r="L25" s="90">
        <f t="shared" si="2"/>
        <v>2293587517</v>
      </c>
      <c r="M25" s="106">
        <f t="shared" si="3"/>
        <v>0.24859462623821646</v>
      </c>
      <c r="N25" s="89">
        <f>SUM(N18:N24)</f>
        <v>2055519908</v>
      </c>
      <c r="O25" s="90">
        <f>SUM(O18:O24)</f>
        <v>367635302</v>
      </c>
      <c r="P25" s="90">
        <f t="shared" si="4"/>
        <v>2423155210</v>
      </c>
      <c r="Q25" s="106">
        <f t="shared" si="5"/>
        <v>0.26263805469915147</v>
      </c>
      <c r="R25" s="89">
        <f>SUM(R18:R24)</f>
        <v>2213063066</v>
      </c>
      <c r="S25" s="90">
        <f>SUM(S18:S24)</f>
        <v>277794475</v>
      </c>
      <c r="T25" s="90">
        <f t="shared" si="6"/>
        <v>2490857541</v>
      </c>
      <c r="U25" s="106">
        <f t="shared" si="7"/>
        <v>0.26463334540543687</v>
      </c>
      <c r="V25" s="89">
        <f>SUM(V18:V24)</f>
        <v>0</v>
      </c>
      <c r="W25" s="90">
        <f>SUM(W18:W24)</f>
        <v>0</v>
      </c>
      <c r="X25" s="90">
        <f t="shared" si="8"/>
        <v>0</v>
      </c>
      <c r="Y25" s="106">
        <f t="shared" si="9"/>
        <v>0</v>
      </c>
      <c r="Z25" s="89">
        <f t="shared" si="10"/>
        <v>6362048504</v>
      </c>
      <c r="AA25" s="90">
        <f t="shared" si="11"/>
        <v>845551764</v>
      </c>
      <c r="AB25" s="90">
        <f t="shared" si="12"/>
        <v>7207600268</v>
      </c>
      <c r="AC25" s="106">
        <f t="shared" si="13"/>
        <v>0.7657488796008038</v>
      </c>
      <c r="AD25" s="89">
        <f>SUM(AD18:AD24)</f>
        <v>5579472344</v>
      </c>
      <c r="AE25" s="90">
        <f>SUM(AE18:AE24)</f>
        <v>529491895</v>
      </c>
      <c r="AF25" s="90">
        <f t="shared" si="14"/>
        <v>6108964239</v>
      </c>
      <c r="AG25" s="90">
        <f>SUM(AG18:AG24)</f>
        <v>7673495520</v>
      </c>
      <c r="AH25" s="90">
        <f>SUM(AH18:AH24)</f>
        <v>7673495520</v>
      </c>
      <c r="AI25" s="91">
        <f>SUM(AI18:AI24)</f>
        <v>2337921252</v>
      </c>
      <c r="AJ25" s="129">
        <f t="shared" si="15"/>
        <v>0.3046748702604312</v>
      </c>
      <c r="AK25" s="130">
        <f t="shared" si="16"/>
        <v>-0.5922618886687512</v>
      </c>
    </row>
    <row r="26" spans="1:37" ht="12.75">
      <c r="A26" s="62" t="s">
        <v>97</v>
      </c>
      <c r="B26" s="63" t="s">
        <v>437</v>
      </c>
      <c r="C26" s="64" t="s">
        <v>438</v>
      </c>
      <c r="D26" s="85">
        <v>561361992</v>
      </c>
      <c r="E26" s="86">
        <v>62272212</v>
      </c>
      <c r="F26" s="87">
        <f t="shared" si="0"/>
        <v>623634204</v>
      </c>
      <c r="G26" s="85">
        <v>629096582</v>
      </c>
      <c r="H26" s="86">
        <v>76803004</v>
      </c>
      <c r="I26" s="87">
        <f t="shared" si="1"/>
        <v>705899586</v>
      </c>
      <c r="J26" s="85">
        <v>187565631</v>
      </c>
      <c r="K26" s="86">
        <v>11719784</v>
      </c>
      <c r="L26" s="88">
        <f t="shared" si="2"/>
        <v>199285415</v>
      </c>
      <c r="M26" s="105">
        <f t="shared" si="3"/>
        <v>0.31955497905948727</v>
      </c>
      <c r="N26" s="85">
        <v>157124307</v>
      </c>
      <c r="O26" s="86">
        <v>13588134</v>
      </c>
      <c r="P26" s="88">
        <f t="shared" si="4"/>
        <v>170712441</v>
      </c>
      <c r="Q26" s="105">
        <f t="shared" si="5"/>
        <v>0.27373809823939677</v>
      </c>
      <c r="R26" s="85">
        <v>151750847</v>
      </c>
      <c r="S26" s="86">
        <v>13845643</v>
      </c>
      <c r="T26" s="88">
        <f t="shared" si="6"/>
        <v>165596490</v>
      </c>
      <c r="U26" s="105">
        <f t="shared" si="7"/>
        <v>0.2345893003541158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496440785</v>
      </c>
      <c r="AA26" s="88">
        <f t="shared" si="11"/>
        <v>39153561</v>
      </c>
      <c r="AB26" s="88">
        <f t="shared" si="12"/>
        <v>535594346</v>
      </c>
      <c r="AC26" s="105">
        <f t="shared" si="13"/>
        <v>0.7587401333310883</v>
      </c>
      <c r="AD26" s="85">
        <v>340827520</v>
      </c>
      <c r="AE26" s="86">
        <v>36683412</v>
      </c>
      <c r="AF26" s="88">
        <f t="shared" si="14"/>
        <v>377510932</v>
      </c>
      <c r="AG26" s="86">
        <v>655069758</v>
      </c>
      <c r="AH26" s="86">
        <v>655069758</v>
      </c>
      <c r="AI26" s="126">
        <v>232827650</v>
      </c>
      <c r="AJ26" s="127">
        <f t="shared" si="15"/>
        <v>0.35542420811922143</v>
      </c>
      <c r="AK26" s="128">
        <f t="shared" si="16"/>
        <v>-0.5613465042649414</v>
      </c>
    </row>
    <row r="27" spans="1:37" ht="12.75">
      <c r="A27" s="62" t="s">
        <v>97</v>
      </c>
      <c r="B27" s="63" t="s">
        <v>439</v>
      </c>
      <c r="C27" s="64" t="s">
        <v>440</v>
      </c>
      <c r="D27" s="85">
        <v>992399341</v>
      </c>
      <c r="E27" s="86">
        <v>328727811</v>
      </c>
      <c r="F27" s="87">
        <f t="shared" si="0"/>
        <v>1321127152</v>
      </c>
      <c r="G27" s="85">
        <v>1103002594</v>
      </c>
      <c r="H27" s="86">
        <v>355548772</v>
      </c>
      <c r="I27" s="87">
        <f t="shared" si="1"/>
        <v>1458551366</v>
      </c>
      <c r="J27" s="85">
        <v>354054213</v>
      </c>
      <c r="K27" s="86">
        <v>76278588</v>
      </c>
      <c r="L27" s="88">
        <f t="shared" si="2"/>
        <v>430332801</v>
      </c>
      <c r="M27" s="105">
        <f t="shared" si="3"/>
        <v>0.3257315545657637</v>
      </c>
      <c r="N27" s="85">
        <v>80067208</v>
      </c>
      <c r="O27" s="86">
        <v>68225664</v>
      </c>
      <c r="P27" s="88">
        <f t="shared" si="4"/>
        <v>148292872</v>
      </c>
      <c r="Q27" s="105">
        <f t="shared" si="5"/>
        <v>0.11224723659301493</v>
      </c>
      <c r="R27" s="85">
        <v>534353015</v>
      </c>
      <c r="S27" s="86">
        <v>28817511</v>
      </c>
      <c r="T27" s="88">
        <f t="shared" si="6"/>
        <v>563170526</v>
      </c>
      <c r="U27" s="105">
        <f t="shared" si="7"/>
        <v>0.38611634744442724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968474436</v>
      </c>
      <c r="AA27" s="88">
        <f t="shared" si="11"/>
        <v>173321763</v>
      </c>
      <c r="AB27" s="88">
        <f t="shared" si="12"/>
        <v>1141796199</v>
      </c>
      <c r="AC27" s="105">
        <f t="shared" si="13"/>
        <v>0.782828925752074</v>
      </c>
      <c r="AD27" s="85">
        <v>804658039</v>
      </c>
      <c r="AE27" s="86">
        <v>185741153</v>
      </c>
      <c r="AF27" s="88">
        <f t="shared" si="14"/>
        <v>990399192</v>
      </c>
      <c r="AG27" s="86">
        <v>1309827300</v>
      </c>
      <c r="AH27" s="86">
        <v>1309827300</v>
      </c>
      <c r="AI27" s="126">
        <v>459788034</v>
      </c>
      <c r="AJ27" s="127">
        <f t="shared" si="15"/>
        <v>0.35102950900473673</v>
      </c>
      <c r="AK27" s="128">
        <f t="shared" si="16"/>
        <v>-0.4313701681614458</v>
      </c>
    </row>
    <row r="28" spans="1:37" ht="12.75">
      <c r="A28" s="62" t="s">
        <v>97</v>
      </c>
      <c r="B28" s="63" t="s">
        <v>441</v>
      </c>
      <c r="C28" s="64" t="s">
        <v>442</v>
      </c>
      <c r="D28" s="85">
        <v>1570199596</v>
      </c>
      <c r="E28" s="86">
        <v>660832242</v>
      </c>
      <c r="F28" s="87">
        <f t="shared" si="0"/>
        <v>2231031838</v>
      </c>
      <c r="G28" s="85">
        <v>1487770198</v>
      </c>
      <c r="H28" s="86">
        <v>690291796</v>
      </c>
      <c r="I28" s="87">
        <f t="shared" si="1"/>
        <v>2178061994</v>
      </c>
      <c r="J28" s="85">
        <v>452542756</v>
      </c>
      <c r="K28" s="86">
        <v>37093844</v>
      </c>
      <c r="L28" s="88">
        <f t="shared" si="2"/>
        <v>489636600</v>
      </c>
      <c r="M28" s="105">
        <f t="shared" si="3"/>
        <v>0.21946643327104326</v>
      </c>
      <c r="N28" s="85">
        <v>495976603</v>
      </c>
      <c r="O28" s="86">
        <v>70368613</v>
      </c>
      <c r="P28" s="88">
        <f t="shared" si="4"/>
        <v>566345216</v>
      </c>
      <c r="Q28" s="105">
        <f t="shared" si="5"/>
        <v>0.25384900670341753</v>
      </c>
      <c r="R28" s="85">
        <v>283658363</v>
      </c>
      <c r="S28" s="86">
        <v>27950174</v>
      </c>
      <c r="T28" s="88">
        <f t="shared" si="6"/>
        <v>311608537</v>
      </c>
      <c r="U28" s="105">
        <f t="shared" si="7"/>
        <v>0.1430668814103553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1232177722</v>
      </c>
      <c r="AA28" s="88">
        <f t="shared" si="11"/>
        <v>135412631</v>
      </c>
      <c r="AB28" s="88">
        <f t="shared" si="12"/>
        <v>1367590353</v>
      </c>
      <c r="AC28" s="105">
        <f t="shared" si="13"/>
        <v>0.6278932173498089</v>
      </c>
      <c r="AD28" s="85">
        <v>718317056</v>
      </c>
      <c r="AE28" s="86">
        <v>87834019</v>
      </c>
      <c r="AF28" s="88">
        <f t="shared" si="14"/>
        <v>806151075</v>
      </c>
      <c r="AG28" s="86">
        <v>1955284989</v>
      </c>
      <c r="AH28" s="86">
        <v>1955284989</v>
      </c>
      <c r="AI28" s="126">
        <v>324221693</v>
      </c>
      <c r="AJ28" s="127">
        <f t="shared" si="15"/>
        <v>0.1658181261677962</v>
      </c>
      <c r="AK28" s="128">
        <f t="shared" si="16"/>
        <v>-0.6134613639261102</v>
      </c>
    </row>
    <row r="29" spans="1:37" ht="12.75">
      <c r="A29" s="62" t="s">
        <v>97</v>
      </c>
      <c r="B29" s="63" t="s">
        <v>77</v>
      </c>
      <c r="C29" s="64" t="s">
        <v>78</v>
      </c>
      <c r="D29" s="85">
        <v>3213492371</v>
      </c>
      <c r="E29" s="86">
        <v>410187000</v>
      </c>
      <c r="F29" s="87">
        <f t="shared" si="0"/>
        <v>3623679371</v>
      </c>
      <c r="G29" s="85">
        <v>3269466617</v>
      </c>
      <c r="H29" s="86">
        <v>549544582</v>
      </c>
      <c r="I29" s="87">
        <f t="shared" si="1"/>
        <v>3819011199</v>
      </c>
      <c r="J29" s="85">
        <v>931811409</v>
      </c>
      <c r="K29" s="86">
        <v>45242946</v>
      </c>
      <c r="L29" s="88">
        <f t="shared" si="2"/>
        <v>977054355</v>
      </c>
      <c r="M29" s="105">
        <f t="shared" si="3"/>
        <v>0.26963046532739166</v>
      </c>
      <c r="N29" s="85">
        <v>949646693</v>
      </c>
      <c r="O29" s="86">
        <v>161328647</v>
      </c>
      <c r="P29" s="88">
        <f t="shared" si="4"/>
        <v>1110975340</v>
      </c>
      <c r="Q29" s="105">
        <f t="shared" si="5"/>
        <v>0.3065876492525917</v>
      </c>
      <c r="R29" s="85">
        <v>762571945</v>
      </c>
      <c r="S29" s="86">
        <v>94727626</v>
      </c>
      <c r="T29" s="88">
        <f t="shared" si="6"/>
        <v>857299571</v>
      </c>
      <c r="U29" s="105">
        <f t="shared" si="7"/>
        <v>0.22448207829934672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2644030047</v>
      </c>
      <c r="AA29" s="88">
        <f t="shared" si="11"/>
        <v>301299219</v>
      </c>
      <c r="AB29" s="88">
        <f t="shared" si="12"/>
        <v>2945329266</v>
      </c>
      <c r="AC29" s="105">
        <f t="shared" si="13"/>
        <v>0.7712282348821675</v>
      </c>
      <c r="AD29" s="85">
        <v>2328312964</v>
      </c>
      <c r="AE29" s="86">
        <v>384148772</v>
      </c>
      <c r="AF29" s="88">
        <f t="shared" si="14"/>
        <v>2712461736</v>
      </c>
      <c r="AG29" s="86">
        <v>3546928875</v>
      </c>
      <c r="AH29" s="86">
        <v>3546928875</v>
      </c>
      <c r="AI29" s="126">
        <v>804902753</v>
      </c>
      <c r="AJ29" s="127">
        <f t="shared" si="15"/>
        <v>0.2269294878375592</v>
      </c>
      <c r="AK29" s="128">
        <f t="shared" si="16"/>
        <v>-0.6839404001089289</v>
      </c>
    </row>
    <row r="30" spans="1:37" ht="12.75">
      <c r="A30" s="62" t="s">
        <v>112</v>
      </c>
      <c r="B30" s="63" t="s">
        <v>443</v>
      </c>
      <c r="C30" s="64" t="s">
        <v>444</v>
      </c>
      <c r="D30" s="85">
        <v>279672000</v>
      </c>
      <c r="E30" s="86">
        <v>17662000</v>
      </c>
      <c r="F30" s="87">
        <f t="shared" si="0"/>
        <v>297334000</v>
      </c>
      <c r="G30" s="85">
        <v>299483670</v>
      </c>
      <c r="H30" s="86">
        <v>27469712</v>
      </c>
      <c r="I30" s="87">
        <f t="shared" si="1"/>
        <v>326953382</v>
      </c>
      <c r="J30" s="85">
        <v>121440072</v>
      </c>
      <c r="K30" s="86">
        <v>454070</v>
      </c>
      <c r="L30" s="88">
        <f t="shared" si="2"/>
        <v>121894142</v>
      </c>
      <c r="M30" s="105">
        <f t="shared" si="3"/>
        <v>0.409956957495611</v>
      </c>
      <c r="N30" s="85">
        <v>100875314</v>
      </c>
      <c r="O30" s="86">
        <v>8587781</v>
      </c>
      <c r="P30" s="88">
        <f t="shared" si="4"/>
        <v>109463095</v>
      </c>
      <c r="Q30" s="105">
        <f t="shared" si="5"/>
        <v>0.36814859720045473</v>
      </c>
      <c r="R30" s="85">
        <v>70040718</v>
      </c>
      <c r="S30" s="86">
        <v>2600573</v>
      </c>
      <c r="T30" s="88">
        <f t="shared" si="6"/>
        <v>72641291</v>
      </c>
      <c r="U30" s="105">
        <f t="shared" si="7"/>
        <v>0.22217629484560586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292356104</v>
      </c>
      <c r="AA30" s="88">
        <f t="shared" si="11"/>
        <v>11642424</v>
      </c>
      <c r="AB30" s="88">
        <f t="shared" si="12"/>
        <v>303998528</v>
      </c>
      <c r="AC30" s="105">
        <f t="shared" si="13"/>
        <v>0.9297916606349709</v>
      </c>
      <c r="AD30" s="85">
        <v>265143310</v>
      </c>
      <c r="AE30" s="86">
        <v>14384867</v>
      </c>
      <c r="AF30" s="88">
        <f t="shared" si="14"/>
        <v>279528177</v>
      </c>
      <c r="AG30" s="86">
        <v>283540451</v>
      </c>
      <c r="AH30" s="86">
        <v>283540451</v>
      </c>
      <c r="AI30" s="126">
        <v>73947683</v>
      </c>
      <c r="AJ30" s="127">
        <f t="shared" si="15"/>
        <v>0.2608011757729764</v>
      </c>
      <c r="AK30" s="128">
        <f t="shared" si="16"/>
        <v>-0.7401289137302247</v>
      </c>
    </row>
    <row r="31" spans="1:37" ht="16.5">
      <c r="A31" s="65"/>
      <c r="B31" s="66" t="s">
        <v>445</v>
      </c>
      <c r="C31" s="67"/>
      <c r="D31" s="89">
        <f>SUM(D26:D30)</f>
        <v>6617125300</v>
      </c>
      <c r="E31" s="90">
        <f>SUM(E26:E30)</f>
        <v>1479681265</v>
      </c>
      <c r="F31" s="91">
        <f t="shared" si="0"/>
        <v>8096806565</v>
      </c>
      <c r="G31" s="89">
        <f>SUM(G26:G30)</f>
        <v>6788819661</v>
      </c>
      <c r="H31" s="90">
        <f>SUM(H26:H30)</f>
        <v>1699657866</v>
      </c>
      <c r="I31" s="91">
        <f t="shared" si="1"/>
        <v>8488477527</v>
      </c>
      <c r="J31" s="89">
        <f>SUM(J26:J30)</f>
        <v>2047414081</v>
      </c>
      <c r="K31" s="90">
        <f>SUM(K26:K30)</f>
        <v>170789232</v>
      </c>
      <c r="L31" s="90">
        <f t="shared" si="2"/>
        <v>2218203313</v>
      </c>
      <c r="M31" s="106">
        <f t="shared" si="3"/>
        <v>0.2739602700388829</v>
      </c>
      <c r="N31" s="89">
        <f>SUM(N26:N30)</f>
        <v>1783690125</v>
      </c>
      <c r="O31" s="90">
        <f>SUM(O26:O30)</f>
        <v>322098839</v>
      </c>
      <c r="P31" s="90">
        <f t="shared" si="4"/>
        <v>2105788964</v>
      </c>
      <c r="Q31" s="106">
        <f t="shared" si="5"/>
        <v>0.26007648164681085</v>
      </c>
      <c r="R31" s="89">
        <f>SUM(R26:R30)</f>
        <v>1802374888</v>
      </c>
      <c r="S31" s="90">
        <f>SUM(S26:S30)</f>
        <v>167941527</v>
      </c>
      <c r="T31" s="90">
        <f t="shared" si="6"/>
        <v>1970316415</v>
      </c>
      <c r="U31" s="106">
        <f t="shared" si="7"/>
        <v>0.2321165849509352</v>
      </c>
      <c r="V31" s="89">
        <f>SUM(V26:V30)</f>
        <v>0</v>
      </c>
      <c r="W31" s="90">
        <f>SUM(W26:W30)</f>
        <v>0</v>
      </c>
      <c r="X31" s="90">
        <f t="shared" si="8"/>
        <v>0</v>
      </c>
      <c r="Y31" s="106">
        <f t="shared" si="9"/>
        <v>0</v>
      </c>
      <c r="Z31" s="89">
        <f t="shared" si="10"/>
        <v>5633479094</v>
      </c>
      <c r="AA31" s="90">
        <f t="shared" si="11"/>
        <v>660829598</v>
      </c>
      <c r="AB31" s="90">
        <f t="shared" si="12"/>
        <v>6294308692</v>
      </c>
      <c r="AC31" s="106">
        <f t="shared" si="13"/>
        <v>0.7415120876481294</v>
      </c>
      <c r="AD31" s="89">
        <f>SUM(AD26:AD30)</f>
        <v>4457258889</v>
      </c>
      <c r="AE31" s="90">
        <f>SUM(AE26:AE30)</f>
        <v>708792223</v>
      </c>
      <c r="AF31" s="90">
        <f t="shared" si="14"/>
        <v>5166051112</v>
      </c>
      <c r="AG31" s="90">
        <f>SUM(AG26:AG30)</f>
        <v>7750651373</v>
      </c>
      <c r="AH31" s="90">
        <f>SUM(AH26:AH30)</f>
        <v>7750651373</v>
      </c>
      <c r="AI31" s="91">
        <f>SUM(AI26:AI30)</f>
        <v>1895687813</v>
      </c>
      <c r="AJ31" s="129">
        <f t="shared" si="15"/>
        <v>0.2445843222420991</v>
      </c>
      <c r="AK31" s="130">
        <f t="shared" si="16"/>
        <v>-0.6186029963150701</v>
      </c>
    </row>
    <row r="32" spans="1:37" ht="16.5">
      <c r="A32" s="68"/>
      <c r="B32" s="69" t="s">
        <v>446</v>
      </c>
      <c r="C32" s="70"/>
      <c r="D32" s="92">
        <f>SUM(D9:D16,D18:D24,D26:D30)</f>
        <v>20914258576</v>
      </c>
      <c r="E32" s="93">
        <f>SUM(E9:E16,E18:E24,E26:E30)</f>
        <v>3914776752</v>
      </c>
      <c r="F32" s="94">
        <f t="shared" si="0"/>
        <v>24829035328</v>
      </c>
      <c r="G32" s="92">
        <f>SUM(G9:G16,G18:G24,G26:G30)</f>
        <v>21384230871</v>
      </c>
      <c r="H32" s="93">
        <f>SUM(H9:H16,H18:H24,H26:H30)</f>
        <v>4176689763</v>
      </c>
      <c r="I32" s="94">
        <f t="shared" si="1"/>
        <v>25560920634</v>
      </c>
      <c r="J32" s="92">
        <f>SUM(J9:J16,J18:J24,J26:J30)</f>
        <v>5561364537</v>
      </c>
      <c r="K32" s="93">
        <f>SUM(K9:K16,K18:K24,K26:K30)</f>
        <v>489212311</v>
      </c>
      <c r="L32" s="93">
        <f t="shared" si="2"/>
        <v>6050576848</v>
      </c>
      <c r="M32" s="107">
        <f t="shared" si="3"/>
        <v>0.2436895661901408</v>
      </c>
      <c r="N32" s="92">
        <f>SUM(N9:N16,N18:N24,N26:N30)</f>
        <v>5767823935</v>
      </c>
      <c r="O32" s="93">
        <f>SUM(O9:O16,O18:O24,O26:O30)</f>
        <v>909879623</v>
      </c>
      <c r="P32" s="93">
        <f t="shared" si="4"/>
        <v>6677703558</v>
      </c>
      <c r="Q32" s="107">
        <f t="shared" si="5"/>
        <v>0.2689473622227068</v>
      </c>
      <c r="R32" s="92">
        <f>SUM(R9:R16,R18:R24,R26:R30)</f>
        <v>5427722223</v>
      </c>
      <c r="S32" s="93">
        <f>SUM(S9:S16,S18:S24,S26:S30)</f>
        <v>618430504</v>
      </c>
      <c r="T32" s="93">
        <f t="shared" si="6"/>
        <v>6046152727</v>
      </c>
      <c r="U32" s="107">
        <f t="shared" si="7"/>
        <v>0.23653892649538125</v>
      </c>
      <c r="V32" s="92">
        <f>SUM(V9:V16,V18:V24,V26:V30)</f>
        <v>0</v>
      </c>
      <c r="W32" s="93">
        <f>SUM(W9:W16,W18:W24,W26:W30)</f>
        <v>0</v>
      </c>
      <c r="X32" s="93">
        <f t="shared" si="8"/>
        <v>0</v>
      </c>
      <c r="Y32" s="107">
        <f t="shared" si="9"/>
        <v>0</v>
      </c>
      <c r="Z32" s="92">
        <f t="shared" si="10"/>
        <v>16756910695</v>
      </c>
      <c r="AA32" s="93">
        <f t="shared" si="11"/>
        <v>2017522438</v>
      </c>
      <c r="AB32" s="93">
        <f t="shared" si="12"/>
        <v>18774433133</v>
      </c>
      <c r="AC32" s="107">
        <f t="shared" si="13"/>
        <v>0.7344975324569133</v>
      </c>
      <c r="AD32" s="92">
        <f>SUM(AD9:AD16,AD18:AD24,AD26:AD30)</f>
        <v>14108885076</v>
      </c>
      <c r="AE32" s="93">
        <f>SUM(AE9:AE16,AE18:AE24,AE26:AE30)</f>
        <v>1559123290</v>
      </c>
      <c r="AF32" s="93">
        <f t="shared" si="14"/>
        <v>15668008366</v>
      </c>
      <c r="AG32" s="93">
        <f>SUM(AG9:AG16,AG18:AG24,AG26:AG30)</f>
        <v>21856575823</v>
      </c>
      <c r="AH32" s="93">
        <f>SUM(AH9:AH16,AH18:AH24,AH26:AH30)</f>
        <v>21856575823</v>
      </c>
      <c r="AI32" s="94">
        <f>SUM(AI9:AI16,AI18:AI24,AI26:AI30)</f>
        <v>5502198139</v>
      </c>
      <c r="AJ32" s="131">
        <f t="shared" si="15"/>
        <v>0.25174108623227043</v>
      </c>
      <c r="AK32" s="132">
        <f t="shared" si="16"/>
        <v>-0.6141084057549833</v>
      </c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2021-05-05T07:34:48Z</dcterms:created>
  <dcterms:modified xsi:type="dcterms:W3CDTF">2021-05-14T08:09:36Z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